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CHIVOS PLANEACION\PLANES\2016\Plan Anual de Adquisiciones 2016\Seguimiento\"/>
    </mc:Choice>
  </mc:AlternateContent>
  <bookViews>
    <workbookView xWindow="0" yWindow="0" windowWidth="19440" windowHeight="12240"/>
  </bookViews>
  <sheets>
    <sheet name="PLAN DE ADQUISICIONES 2016 AJUS" sheetId="5" r:id="rId1"/>
    <sheet name="CUADRO PAA 2016" sheetId="4" r:id="rId2"/>
    <sheet name="ADICIONES A CONTRATOS" sheetId="7" r:id="rId3"/>
    <sheet name="INVERSIÓN" sheetId="6" r:id="rId4"/>
  </sheets>
  <definedNames>
    <definedName name="_xlnm._FilterDatabase" localSheetId="2" hidden="1">'ADICIONES A CONTRATOS'!$A$5:$BN$5</definedName>
    <definedName name="_xlnm._FilterDatabase" localSheetId="0" hidden="1">'PLAN DE ADQUISICIONES 2016 AJUS'!$A$6:$IF$6</definedName>
    <definedName name="_xlnm.Print_Area" localSheetId="0">'PLAN DE ADQUISICIONES 2016 AJUS'!$A$1:$U$109</definedName>
    <definedName name="_xlnm.Print_Titles" localSheetId="0">'PLAN DE ADQUISICIONES 2016 AJUS'!$C:$Q,'PLAN DE ADQUISICIONES 2016 AJUS'!$6:$6</definedName>
  </definedNames>
  <calcPr calcId="152511"/>
</workbook>
</file>

<file path=xl/calcChain.xml><?xml version="1.0" encoding="utf-8"?>
<calcChain xmlns="http://schemas.openxmlformats.org/spreadsheetml/2006/main">
  <c r="I109" i="5" l="1"/>
  <c r="I75" i="5" l="1"/>
  <c r="I56" i="5"/>
  <c r="I46" i="5"/>
  <c r="I44" i="5"/>
  <c r="D22" i="4" l="1"/>
  <c r="I9" i="5" l="1"/>
  <c r="G11" i="4" l="1"/>
  <c r="G12" i="4"/>
  <c r="G15" i="4"/>
  <c r="H10" i="7"/>
  <c r="E43" i="4"/>
  <c r="E42" i="4"/>
  <c r="E37" i="4"/>
  <c r="E34" i="4"/>
  <c r="E32" i="4"/>
  <c r="E30" i="4"/>
  <c r="E28" i="4"/>
  <c r="E26" i="4"/>
  <c r="E24" i="4"/>
  <c r="E23" i="4"/>
  <c r="E22" i="4"/>
  <c r="E21" i="4"/>
  <c r="E19" i="4"/>
  <c r="E18" i="4"/>
  <c r="E17" i="4"/>
  <c r="E16" i="4"/>
  <c r="E15" i="4"/>
  <c r="E11" i="4"/>
  <c r="M95" i="5"/>
  <c r="O95" i="5" s="1"/>
  <c r="D42" i="4"/>
  <c r="D37" i="4"/>
  <c r="D34" i="4"/>
  <c r="D32" i="4"/>
  <c r="D30" i="4"/>
  <c r="D28" i="4"/>
  <c r="D26" i="4"/>
  <c r="D24" i="4"/>
  <c r="D23" i="4"/>
  <c r="D21" i="4"/>
  <c r="D19" i="4"/>
  <c r="D18" i="4"/>
  <c r="D17" i="4"/>
  <c r="D15" i="4"/>
  <c r="D11" i="4"/>
  <c r="O53" i="5" l="1"/>
  <c r="I71" i="5"/>
  <c r="D16" i="4" l="1"/>
  <c r="O63" i="5"/>
  <c r="M61" i="5" l="1"/>
  <c r="O61" i="5" s="1"/>
  <c r="C55" i="6" l="1"/>
  <c r="C46" i="6"/>
  <c r="F45" i="6"/>
  <c r="F44" i="6"/>
  <c r="F43" i="6"/>
  <c r="F42" i="6"/>
  <c r="F41" i="6"/>
  <c r="F40" i="6"/>
  <c r="F39" i="6"/>
  <c r="F38" i="6"/>
  <c r="F37" i="6"/>
  <c r="F36" i="6"/>
  <c r="F35" i="6"/>
  <c r="C44" i="6"/>
  <c r="C12" i="6"/>
  <c r="F19" i="6"/>
  <c r="F18" i="6"/>
  <c r="F17" i="6"/>
  <c r="F16" i="6"/>
  <c r="F15" i="6"/>
  <c r="F14" i="6"/>
  <c r="F11" i="6"/>
  <c r="F10" i="6"/>
  <c r="F9" i="6"/>
  <c r="F8" i="6"/>
  <c r="F7" i="6"/>
  <c r="F6" i="6"/>
  <c r="F5" i="6"/>
  <c r="F22" i="6"/>
  <c r="F23" i="6"/>
  <c r="F24" i="6"/>
  <c r="F25" i="6"/>
  <c r="F26" i="6"/>
  <c r="F27" i="6"/>
  <c r="F28" i="6"/>
  <c r="F29" i="6"/>
  <c r="M108" i="5" l="1"/>
  <c r="O108" i="5" s="1"/>
  <c r="M105" i="5" l="1"/>
  <c r="O105" i="5" s="1"/>
  <c r="M104" i="5"/>
  <c r="O104" i="5" s="1"/>
  <c r="M102" i="5"/>
  <c r="O102" i="5" s="1"/>
  <c r="M101" i="5"/>
  <c r="O101" i="5" s="1"/>
  <c r="M100" i="5"/>
  <c r="O100" i="5" s="1"/>
  <c r="M99" i="5"/>
  <c r="O99" i="5" s="1"/>
  <c r="M98" i="5"/>
  <c r="O98" i="5" s="1"/>
  <c r="M96" i="5"/>
  <c r="O96" i="5" s="1"/>
  <c r="M103" i="5"/>
  <c r="O103" i="5" s="1"/>
  <c r="M97" i="5"/>
  <c r="O97" i="5" s="1"/>
  <c r="D43" i="4"/>
  <c r="D55" i="6" l="1"/>
  <c r="F54" i="6"/>
  <c r="F53" i="6"/>
  <c r="F50" i="6"/>
  <c r="C33" i="6"/>
  <c r="D30" i="6"/>
  <c r="C30" i="6"/>
  <c r="F30" i="6" s="1"/>
  <c r="D20" i="6"/>
  <c r="C20" i="6"/>
  <c r="C47" i="6" s="1"/>
  <c r="D12" i="6"/>
  <c r="E20" i="6" l="1"/>
  <c r="F55" i="6"/>
  <c r="E55" i="6"/>
  <c r="F20" i="6"/>
  <c r="H55" i="6"/>
  <c r="H30" i="6"/>
  <c r="E30" i="6"/>
  <c r="E12" i="6"/>
  <c r="F12" i="6"/>
  <c r="D46" i="6"/>
  <c r="H12" i="6"/>
  <c r="H20" i="6"/>
  <c r="L94" i="5"/>
  <c r="M94" i="5" s="1"/>
  <c r="O94" i="5" s="1"/>
  <c r="L93" i="5"/>
  <c r="M93" i="5" s="1"/>
  <c r="O93" i="5" s="1"/>
  <c r="L92" i="5"/>
  <c r="M92" i="5" s="1"/>
  <c r="O92" i="5" s="1"/>
  <c r="L91" i="5"/>
  <c r="M91" i="5" s="1"/>
  <c r="O91" i="5" s="1"/>
  <c r="L90" i="5"/>
  <c r="M90" i="5" s="1"/>
  <c r="O90" i="5" s="1"/>
  <c r="L89" i="5"/>
  <c r="M89" i="5" s="1"/>
  <c r="O89" i="5" s="1"/>
  <c r="L88" i="5"/>
  <c r="M88" i="5" s="1"/>
  <c r="O88" i="5" s="1"/>
  <c r="L87" i="5"/>
  <c r="M87" i="5" s="1"/>
  <c r="O87" i="5" s="1"/>
  <c r="K60" i="5"/>
  <c r="K59" i="5"/>
  <c r="K57" i="5"/>
  <c r="K56" i="5"/>
  <c r="O35" i="5"/>
  <c r="O8" i="5"/>
  <c r="L8" i="5"/>
  <c r="E46" i="6" l="1"/>
  <c r="H46" i="6"/>
  <c r="C56" i="6"/>
  <c r="F46" i="6"/>
  <c r="D47" i="6"/>
  <c r="E47" i="6" l="1"/>
  <c r="H47" i="6"/>
  <c r="D56" i="6"/>
  <c r="F47" i="6"/>
  <c r="E56" i="6" l="1"/>
  <c r="H56" i="6"/>
  <c r="F56" i="6"/>
  <c r="K43" i="4" l="1"/>
  <c r="H43" i="4"/>
  <c r="K42" i="4"/>
  <c r="H42" i="4"/>
  <c r="H41" i="4" s="1"/>
  <c r="I42" i="4"/>
  <c r="J41" i="4"/>
  <c r="G41" i="4"/>
  <c r="E41" i="4"/>
  <c r="C41" i="4"/>
  <c r="K40" i="4"/>
  <c r="K39" i="4" s="1"/>
  <c r="H40" i="4"/>
  <c r="H39" i="4" s="1"/>
  <c r="I40" i="4"/>
  <c r="I39" i="4" s="1"/>
  <c r="J39" i="4"/>
  <c r="G39" i="4"/>
  <c r="E39" i="4"/>
  <c r="D39" i="4"/>
  <c r="C39" i="4"/>
  <c r="K38" i="4"/>
  <c r="I38" i="4"/>
  <c r="H38" i="4"/>
  <c r="F38" i="4"/>
  <c r="K37" i="4"/>
  <c r="H37" i="4"/>
  <c r="I37" i="4"/>
  <c r="K36" i="4"/>
  <c r="I36" i="4"/>
  <c r="I35" i="4" s="1"/>
  <c r="H36" i="4"/>
  <c r="H35" i="4" s="1"/>
  <c r="F36" i="4"/>
  <c r="F35" i="4" s="1"/>
  <c r="K35" i="4"/>
  <c r="J35" i="4"/>
  <c r="G35" i="4"/>
  <c r="E35" i="4"/>
  <c r="D35" i="4"/>
  <c r="C35" i="4"/>
  <c r="K34" i="4"/>
  <c r="I34" i="4"/>
  <c r="H34" i="4"/>
  <c r="F34" i="4"/>
  <c r="K33" i="4"/>
  <c r="I33" i="4"/>
  <c r="H33" i="4"/>
  <c r="F33" i="4"/>
  <c r="K32" i="4"/>
  <c r="H32" i="4"/>
  <c r="I32" i="4"/>
  <c r="K31" i="4"/>
  <c r="I31" i="4"/>
  <c r="H31" i="4"/>
  <c r="F31" i="4"/>
  <c r="K30" i="4"/>
  <c r="K29" i="4" s="1"/>
  <c r="I30" i="4"/>
  <c r="I29" i="4" s="1"/>
  <c r="H30" i="4"/>
  <c r="F30" i="4"/>
  <c r="J29" i="4"/>
  <c r="G29" i="4"/>
  <c r="E29" i="4"/>
  <c r="D29" i="4"/>
  <c r="C29" i="4"/>
  <c r="K28" i="4"/>
  <c r="I28" i="4"/>
  <c r="I27" i="4" s="1"/>
  <c r="H28" i="4"/>
  <c r="H27" i="4" s="1"/>
  <c r="F28" i="4"/>
  <c r="F27" i="4" s="1"/>
  <c r="K27" i="4"/>
  <c r="J27" i="4"/>
  <c r="G27" i="4"/>
  <c r="E27" i="4"/>
  <c r="D27" i="4"/>
  <c r="C27" i="4"/>
  <c r="K26" i="4"/>
  <c r="K25" i="4" s="1"/>
  <c r="I26" i="4"/>
  <c r="I25" i="4" s="1"/>
  <c r="F26" i="4"/>
  <c r="F25" i="4" s="1"/>
  <c r="J25" i="4"/>
  <c r="G25" i="4"/>
  <c r="E25" i="4"/>
  <c r="D25" i="4"/>
  <c r="C25" i="4"/>
  <c r="K24" i="4"/>
  <c r="I24" i="4"/>
  <c r="F24" i="4"/>
  <c r="K23" i="4"/>
  <c r="H23" i="4"/>
  <c r="I23" i="4"/>
  <c r="K22" i="4"/>
  <c r="I22" i="4"/>
  <c r="H22" i="4"/>
  <c r="K21" i="4"/>
  <c r="H21" i="4"/>
  <c r="I21" i="4"/>
  <c r="K19" i="4"/>
  <c r="H19" i="4"/>
  <c r="I19" i="4"/>
  <c r="K18" i="4"/>
  <c r="H18" i="4"/>
  <c r="I18" i="4"/>
  <c r="K17" i="4"/>
  <c r="G14" i="4"/>
  <c r="F17" i="4"/>
  <c r="K16" i="4"/>
  <c r="H16" i="4"/>
  <c r="I16" i="4"/>
  <c r="F16" i="4"/>
  <c r="K15" i="4"/>
  <c r="I15" i="4"/>
  <c r="H15" i="4"/>
  <c r="F15" i="4"/>
  <c r="J14" i="4"/>
  <c r="D14" i="4"/>
  <c r="C14" i="4"/>
  <c r="K12" i="4"/>
  <c r="H12" i="4"/>
  <c r="D10" i="4"/>
  <c r="K11" i="4"/>
  <c r="I11" i="4"/>
  <c r="H11" i="4"/>
  <c r="J10" i="4"/>
  <c r="G10" i="4"/>
  <c r="E10" i="4"/>
  <c r="C10" i="4"/>
  <c r="H29" i="4" l="1"/>
  <c r="J20" i="4"/>
  <c r="K41" i="4"/>
  <c r="F29" i="4"/>
  <c r="C20" i="4"/>
  <c r="C13" i="4" s="1"/>
  <c r="C44" i="4" s="1"/>
  <c r="J13" i="4"/>
  <c r="J44" i="4" s="1"/>
  <c r="K10" i="4"/>
  <c r="H10" i="4"/>
  <c r="I20" i="4"/>
  <c r="F12" i="4"/>
  <c r="F23" i="4"/>
  <c r="G20" i="4"/>
  <c r="G13" i="4" s="1"/>
  <c r="G44" i="4" s="1"/>
  <c r="F11" i="4"/>
  <c r="I12" i="4"/>
  <c r="I10" i="4" s="1"/>
  <c r="K14" i="4"/>
  <c r="H17" i="4"/>
  <c r="H14" i="4" s="1"/>
  <c r="E14" i="4"/>
  <c r="I17" i="4"/>
  <c r="I14" i="4" s="1"/>
  <c r="F18" i="4"/>
  <c r="D20" i="4"/>
  <c r="F21" i="4"/>
  <c r="F22" i="4"/>
  <c r="H24" i="4"/>
  <c r="E20" i="4"/>
  <c r="K20" i="4"/>
  <c r="H26" i="4"/>
  <c r="H25" i="4" s="1"/>
  <c r="F32" i="4"/>
  <c r="F40" i="4"/>
  <c r="F39" i="4" s="1"/>
  <c r="F19" i="4"/>
  <c r="F37" i="4"/>
  <c r="F42" i="4"/>
  <c r="F10" i="4" l="1"/>
  <c r="H20" i="4"/>
  <c r="H13" i="4" s="1"/>
  <c r="H44" i="4" s="1"/>
  <c r="I13" i="4"/>
  <c r="F14" i="4"/>
  <c r="D13" i="4"/>
  <c r="F20" i="4"/>
  <c r="E13" i="4"/>
  <c r="E44" i="4" s="1"/>
  <c r="K13" i="4"/>
  <c r="K44" i="4" s="1"/>
  <c r="F43" i="4" l="1"/>
  <c r="F41" i="4" s="1"/>
  <c r="I43" i="4"/>
  <c r="I41" i="4" s="1"/>
  <c r="I44" i="4" s="1"/>
  <c r="D41" i="4"/>
  <c r="F13" i="4"/>
  <c r="D44" i="4" l="1"/>
  <c r="D46" i="4" s="1"/>
  <c r="D48" i="4"/>
  <c r="F44" i="4"/>
  <c r="D47" i="4" l="1"/>
</calcChain>
</file>

<file path=xl/comments1.xml><?xml version="1.0" encoding="utf-8"?>
<comments xmlns="http://schemas.openxmlformats.org/spreadsheetml/2006/main">
  <authors>
    <author>ANGELA CONSUELO LAGOS PRIETO</author>
  </authors>
  <commentList>
    <comment ref="R54" authorId="0" shapeId="0">
      <text>
        <r>
          <rPr>
            <b/>
            <sz val="9"/>
            <color indexed="81"/>
            <rFont val="Tahoma"/>
            <family val="2"/>
          </rPr>
          <t>ANGELA CONSUELO LAGOS PRIETO:</t>
        </r>
        <r>
          <rPr>
            <sz val="9"/>
            <color indexed="81"/>
            <rFont val="Tahoma"/>
            <family val="2"/>
          </rPr>
          <t xml:space="preserve">
</t>
        </r>
      </text>
    </comment>
  </commentList>
</comments>
</file>

<file path=xl/sharedStrings.xml><?xml version="1.0" encoding="utf-8"?>
<sst xmlns="http://schemas.openxmlformats.org/spreadsheetml/2006/main" count="1430" uniqueCount="630">
  <si>
    <t>Código documento:014001</t>
  </si>
  <si>
    <t>Versión: 8.0</t>
  </si>
  <si>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</si>
  <si>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</si>
  <si>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</si>
  <si>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</si>
  <si>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</si>
  <si>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</si>
  <si>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</si>
  <si>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</si>
  <si>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</si>
  <si>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</si>
  <si>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</si>
  <si>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</si>
  <si>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</si>
  <si>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</si>
  <si>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</si>
  <si>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</si>
  <si>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</si>
  <si>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</si>
  <si>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</si>
  <si>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</si>
  <si>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</si>
  <si>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</si>
  <si>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</si>
  <si>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</si>
  <si>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</si>
  <si>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</si>
  <si>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</si>
  <si>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</si>
  <si>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</si>
  <si>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</si>
  <si>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</si>
  <si>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53101900 Traje
531016 Faldas y blusas (camisas para
hombre)
531116 Zapatos
531025 Accesorios de vestir (corbata)</t>
  </si>
  <si>
    <t xml:space="preserve">El suministro y canje de bonos personalizados redimibles única y exclusivamente para la dotación de vestido y calzado para las y los servidores de la Contraloría de Bogotá D.C. </t>
  </si>
  <si>
    <t>Cumplimiento de la normatividad vigente, contribuyendo al bienestar de los funcionarios.</t>
  </si>
  <si>
    <t xml:space="preserve">Bienestar e incentivos </t>
  </si>
  <si>
    <t>Mínima Cuantía</t>
  </si>
  <si>
    <t xml:space="preserve">Contrato de prestación de servicios </t>
  </si>
  <si>
    <t>80111504
Formación o desarrollo laboral</t>
  </si>
  <si>
    <t xml:space="preserve">Prestación de servicios para el desarrollo de (4) jornadas de intervención en clima laboral como resultado del estudio de Clima Laboral para las y los servidores de la Contraloría de Bogotá. </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</si>
  <si>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</si>
  <si>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</si>
  <si>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</si>
  <si>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</si>
  <si>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</si>
  <si>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</si>
  <si>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</si>
  <si>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</si>
  <si>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</si>
  <si>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</si>
  <si>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</si>
  <si>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 xml:space="preserve">Se hace necesario contratar los servicios de profesor de danzas para fortalecer las actividades sociales y culturales para que representen a la entidad en muestras culturales distritales.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</si>
  <si>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</si>
  <si>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</si>
  <si>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</si>
  <si>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</si>
  <si>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Prestación de servicios especializado para la realización de tres (3) caminatas ecológicas a los servidores(as) y familiares de la Contraloría de Bogotá</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</si>
  <si>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</si>
  <si>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</si>
  <si>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</si>
  <si>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</si>
  <si>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</si>
  <si>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</si>
  <si>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</si>
  <si>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</si>
  <si>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</si>
  <si>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</si>
  <si>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</si>
  <si>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</si>
  <si>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</si>
  <si>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</si>
  <si>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</si>
  <si>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</si>
  <si>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</si>
  <si>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</si>
  <si>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</si>
  <si>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</si>
  <si>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</si>
  <si>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Contratar el suministro de dos(2) sillas de evacuación por escaleras para personas con movilidad reducida</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</si>
  <si>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</si>
  <si>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</si>
  <si>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</si>
  <si>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Prestar los servicios para la realización de exámenes de medicina preventiva y del trabajo para los funcionarios de la Contraloría de Bogotá, D.C., de conformidad con las especificaciones técnicas de cantidad, clase y características previamente definidas.</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</si>
  <si>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</si>
  <si>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</si>
  <si>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</si>
  <si>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</si>
  <si>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</si>
  <si>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93141701
Organización de eventos culturales</t>
  </si>
  <si>
    <t>Prestar los servicios para la celebración de la XXI Semana de la Seguridad y Salud en el trabajo de la Contraloría de Bogotá, D.C.</t>
  </si>
  <si>
    <t xml:space="preserve">Dada la importancia de mantener el compromiso de los funcionarios con sus estilos de vida y trabajo saludable como pilar fundamental y medio para facilitar la prevención y el control de los riesgos laborales, se hace necesario desarrollar un evento con carácter promocional que posicione las actividades de seguridad y salud, manteniendo las expectativas de todas las instancias de la entidad y desde luego de sus funcionarios frente a los objetivos y plan de trabajo del Sistema de Gestión de la Seguridad y Salud en el Trabajo </t>
  </si>
  <si>
    <t>Prestar los servicios para el lanzamiento y la implementación del Sistema de Gestión de la Seguridad y Salud en el Trabajo de la Contraloría de Bogotá, D.C.</t>
  </si>
  <si>
    <t>Dada la importancia institucional de cumplir cabalmente con los términos establecidos por el Decreto 1072 del 26 de mayo de 2015, expedido por el Ministerio de Trabajo para la implementación del SGSSTy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organizar un evento en una jornada para el lanzamiento de dicho Sistema, centrando la atención de todas y todos los funcionarios hacia los objetivos del mismo, en las condiciones y con la programación que se defina previamente una vez se inicie su cabal implementación.</t>
  </si>
  <si>
    <t>Contratar los servicios de impresión de material promocional del Sistema de Gestión de la Seguridad y Salud en el Trabajo/SG-SST</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</si>
  <si>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la impresión de Mil quinientas (1.500) cartillas del SG SST, y otros elementos promocionales de dicho Sistema de Gestión, en las cantidades y carácterísticas que se definan previamente una vez se inicie su cabal implementación.</t>
  </si>
  <si>
    <t xml:space="preserve">85101605 auxiliares
de salud a domicilio
85101604 servicios
de asistencia de
personal médico
</t>
  </si>
  <si>
    <t>La prestación del servicio de área protegida de las urgencias y emergencias médicas las venticuatro (24) horas durante la vigencia del contrato en las diferentes sedes de la Contraloría de Bogotá, para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</si>
  <si>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</si>
  <si>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</si>
  <si>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</si>
  <si>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</si>
  <si>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los servicios profesionales y especializados en medicina laboral a la Contraloría de Bogotá, D.C., en desarrollo del Sistema de Gestión de la Seguridad y Salud en el Trabajo/SG-SST y en forma interdisciplinaria con la Subdirección de Bienestar Social.</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</si>
  <si>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</si>
  <si>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</si>
  <si>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</si>
  <si>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Adquirir los servicios para realizar la recarga, revisión, mantenimiento y adquisición de soportes de los extintores de la Contraloría de Bogotá D.C.</t>
  </si>
  <si>
    <t>Mantener los extintores de la entidad en óptimas condiciones de uso, ante posibles conatos de incendio</t>
  </si>
  <si>
    <t>55121704    Señales de Seguridad</t>
  </si>
  <si>
    <t>Realizar la señalización de seguridad industrial a todas las sedes de la entidad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</si>
  <si>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</si>
  <si>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</si>
  <si>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</si>
  <si>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Capacitación Externa</t>
  </si>
  <si>
    <t xml:space="preserve">80111504
Formación o desarrollo laboral
</t>
  </si>
  <si>
    <t>Mejoramiento de las competencias laborales de los funcionarios  de la Contraloría de Bogotá, D.C.</t>
  </si>
  <si>
    <t>Capacitación Interna</t>
  </si>
  <si>
    <t>Realización de Diplomados, cursos presenciales o cursos virtuales, en diverso temas relacionados con los Procesos Misionales de la Entidad, tales como Estudios de Economia y Política Pública, Control y Vigilancia a la Gestión Fiscal y Responsabilidad Fiscal y Jurisdicción Coactiva.</t>
  </si>
  <si>
    <t>En el diagnostico de necesidades de capacitación, que sirve como insumo para la formulación del PIC, sobresalen el mejoramiento de estas competencias en los funcionarios  de la Contraloría de Bogotá, D.C.</t>
  </si>
  <si>
    <t>DIRECCIÓN DE PLANEACIÓN</t>
  </si>
  <si>
    <t>DIRECCIÓN DE TECNOLOGÍAS DE LA INFORMACIÓN Y LAS COMUNICACIONES</t>
  </si>
  <si>
    <t>331140326-0776</t>
  </si>
  <si>
    <t>Fortalecimiento de la capacidad institucional para un control fiscal efectivo y transparente</t>
  </si>
  <si>
    <t>81111504
81111507
81112218</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</si>
  <si>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</si>
  <si>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81111504
81111507
81112218
81112205</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</si>
  <si>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</si>
  <si>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Se requiere garantizar la continuidad y sostenibilidad a la Conectividad por medio de canales de acceso a Internet y intercomunicación entre las diferentes sedes de la Contraloría</t>
  </si>
  <si>
    <t>Se requeire contar con un equipo que soporte en el datacenter de la entidad las condiciones de tempera que se requieren para garantizar la funcionalidad de los equipos de plataforma tecnológica que se encuentran instaldos.</t>
  </si>
  <si>
    <t>Licitación Pública</t>
  </si>
  <si>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</si>
  <si>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Se requiere Renovación Licenciamiento Autocad y Suit de Adobe ya que este se requiere realizar anualmente para garantizar la disponibilidad de estas herramientas para los usuarios de Comunicaciones, Bienestar y Grupos de Auditoria relacionados con obras civiles.</t>
  </si>
  <si>
    <t>OFICINA ASESORA DE COMUNICACIONES</t>
  </si>
  <si>
    <t>Servicios Personales Indirectos</t>
  </si>
  <si>
    <t>86131504
Servicios relacionados con  (01) TV, (02) radio, (03) sistemas de alerta ciudadana</t>
  </si>
  <si>
    <t>Es importante tener un registro de la información presentada a la opinión pública a través de los medios de comunicación sobre la gestión de la Contraloría de Bogotá</t>
  </si>
  <si>
    <t>Promoción Institucional</t>
  </si>
  <si>
    <t>82131600 Fotógrafos cinematógrafos</t>
  </si>
  <si>
    <t>Contratar la preproducción, producción y posproducción de dos videos institucionales de 30 seg  en  HD y 20 copias en formato DVD, para la Agencia Nacional de Televisión(ANTV)</t>
  </si>
  <si>
    <t>Es necesario contar con un video institucional actualizado, que muestre el que hacer de la entidad.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</si>
  <si>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</si>
  <si>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</si>
  <si>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</si>
  <si>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</si>
  <si>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 xml:space="preserve"> Mínima Cuantía</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</si>
  <si>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</si>
  <si>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</si>
  <si>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</si>
  <si>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</si>
  <si>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Contratar la adquisición de insumos para la impresión de (2) dos ediciones de la Revista Bogotá Económica, un (1) informe de gestión, una (1) cartilla institucional y piezas impresas.</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</si>
  <si>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</si>
  <si>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</si>
  <si>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</si>
  <si>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</si>
  <si>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</si>
  <si>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</si>
  <si>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</si>
  <si>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</si>
  <si>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</si>
  <si>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</si>
  <si>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</si>
  <si>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</si>
  <si>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</si>
  <si>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</si>
  <si>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</si>
  <si>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</si>
  <si>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Compra de un sistema modular de estantería para la bodega de la entidad.</t>
  </si>
  <si>
    <t xml:space="preserve">Contar con un mueble para el ordenamiento de la información de la Subdirección </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</si>
  <si>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</si>
  <si>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</si>
  <si>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</si>
  <si>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</si>
  <si>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</si>
  <si>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</si>
  <si>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</si>
  <si>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3311403240-770</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</si>
  <si>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</si>
  <si>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</si>
  <si>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</si>
  <si>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t>
  </si>
  <si>
    <t>DIRECCIÓN HÁBITAT Y AMBIENTE</t>
  </si>
  <si>
    <t>31102</t>
  </si>
  <si>
    <t>77101601
Planificación de Desarrollo Ambiental Urbano</t>
  </si>
  <si>
    <t>Se hace necesario la contratación de un profesional e áreas ingeniería forestal, con experiencia en temas relacionadosn con tala de àrboles, reforestacioon de àrboles, plantados, arborización urbana y mantenimiento de la misma , entre otros, toda vez que la Dirección de Hábitat y Ambiente no cuenta con personal suficiente e idóneo para atender los requerimientos técnicos de la Subdirección Hábitat, en las entidades sujetos de control como son: Secretaría distrtital de Ambiente SDA, y jardín botánico José Celestino Mutis JBJCM.</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</si>
  <si>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</si>
  <si>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</si>
  <si>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</si>
  <si>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</si>
  <si>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</si>
  <si>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</si>
  <si>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</si>
  <si>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</si>
  <si>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</si>
  <si>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</si>
  <si>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</si>
  <si>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</si>
  <si>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</si>
  <si>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</si>
  <si>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</si>
  <si>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</si>
  <si>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</si>
  <si>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</si>
  <si>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</si>
  <si>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</si>
  <si>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</si>
  <si>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</si>
  <si>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</si>
  <si>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</si>
  <si>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</si>
  <si>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</si>
  <si>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</si>
  <si>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t xml:space="preserve">Prestación del servicio de fotocopiado en la modalidad de outsourcing con el suministro de toner y papel para todas las dependencas de la Contraloría de Bogotá </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</si>
  <si>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</si>
  <si>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</si>
  <si>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</si>
  <si>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</si>
  <si>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</si>
  <si>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</si>
  <si>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</si>
  <si>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</si>
  <si>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</si>
  <si>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</si>
  <si>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</si>
  <si>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</si>
  <si>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</si>
  <si>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</si>
  <si>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</si>
  <si>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</si>
  <si>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</si>
  <si>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</si>
  <si>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</si>
  <si>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</si>
  <si>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</si>
  <si>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</si>
  <si>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</si>
  <si>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</si>
  <si>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</si>
  <si>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</si>
  <si>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</si>
  <si>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</si>
  <si>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</si>
  <si>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</si>
  <si>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</si>
  <si>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</si>
  <si>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</si>
  <si>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</si>
  <si>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</si>
  <si>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</si>
  <si>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</si>
  <si>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</si>
  <si>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</si>
  <si>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</si>
  <si>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</si>
  <si>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</si>
  <si>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</si>
  <si>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</si>
  <si>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</si>
  <si>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</si>
  <si>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</si>
  <si>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</si>
  <si>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</si>
  <si>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Página 1 de 1</t>
  </si>
  <si>
    <t>Código formato:014001002</t>
  </si>
  <si>
    <t>ANEXO 2</t>
  </si>
  <si>
    <t>DIRECCIÓN ADMINISTRATIVA Y FINANCIERA - SUBDIRECCIÓN DE CONTRATACIÓN</t>
  </si>
  <si>
    <t>CÓDIGO PRESUPUESTAL</t>
  </si>
  <si>
    <t>NOMBRE RUBRO Y SUBRUBRO PRESUPUESTAL</t>
  </si>
  <si>
    <t>VALOR ($)
PRESUPUESTADO POR LAS DEPENDENCIAS SOLICITANTES INCLUIDO IVA</t>
  </si>
  <si>
    <t>VALOR 
CONTRATADO 
(5)</t>
  </si>
  <si>
    <t>SALDO DEL VALOR ESTIMADO
(6)= (4-5)</t>
  </si>
  <si>
    <t>ADICIONES REALIZADAS A CONTRATOS
(7)</t>
  </si>
  <si>
    <t>DISPONIBLE = PRESUPUESTO ASIGNADO Menos VALOR CONTRATADO Menos ADICIONES A CONTRATOS
(8) =(3-5-7)</t>
  </si>
  <si>
    <t>DIFERENCIA: VR. PPTO 2015- VR.  SOLICITADO- ADICIONES 
(9)=(3-4-7)</t>
  </si>
  <si>
    <t>SERVICIOS PERSONALES INDIRECTOS</t>
  </si>
  <si>
    <t>Remuneración Servicios Técnicos</t>
  </si>
  <si>
    <t>GASTOS GENERALES</t>
  </si>
  <si>
    <t>Dotación</t>
  </si>
  <si>
    <t>Combustibles. Lubricantes y Llantas</t>
  </si>
  <si>
    <t>Materiales y Suministros</t>
  </si>
  <si>
    <t>Adquisición de Servicios</t>
  </si>
  <si>
    <t>Viáticos y Gastos de Viaje</t>
  </si>
  <si>
    <t>Impresos y Publicaciones</t>
  </si>
  <si>
    <t>Mantenimiento y Reparaciones</t>
  </si>
  <si>
    <t>Seguros</t>
  </si>
  <si>
    <t xml:space="preserve">Capacitación </t>
  </si>
  <si>
    <t>Bienestar e Incentivos</t>
  </si>
  <si>
    <t>Programas y Convenios Institucionales</t>
  </si>
  <si>
    <t>Publicidad</t>
  </si>
  <si>
    <t>OTROS GASTOS GENERALES</t>
  </si>
  <si>
    <t>INVERSIÓN</t>
  </si>
  <si>
    <t>Control social a la gestión pública</t>
  </si>
  <si>
    <t>TOTAL PRESUPUESTO UNIDAD 01</t>
  </si>
  <si>
    <t>CONTRATACIÓN PROGRAMADA PAA</t>
  </si>
  <si>
    <t>FUNCIONAMIENTO</t>
  </si>
  <si>
    <t xml:space="preserve">Nota 1:  El Plan Anual de Adquisiciones no incluye los rubros de: "Sentencias Judiciales" ni "Otras Sentencias"
</t>
  </si>
  <si>
    <t>Nota 4: El valor del Plan Anual de Adquisiciones será susceptible de modificación en la medida que surjan nuevas necesidades que no se tenían previstas para la vigencia.</t>
  </si>
  <si>
    <t>Fuente: Subdirección de Contratación</t>
  </si>
  <si>
    <t>NOMBRE JEFE DE LA DEPENDENCIA</t>
  </si>
  <si>
    <t>FIRMA JEFE DE LA DEPENDENCIA</t>
  </si>
  <si>
    <t>PLAN ANUAL DE ADQUISICIONES VIGENCIA 2016</t>
  </si>
  <si>
    <t>VALOR  ($)
PRESUPUESTO VIGENCIA 2016</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</si>
  <si>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</si>
  <si>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</si>
  <si>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</si>
  <si>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</si>
  <si>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</si>
  <si>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 xml:space="preserve">56101700 Muebles de oficina
</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</si>
  <si>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</si>
  <si>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</si>
  <si>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</si>
  <si>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META 2
Contratación de servicios de desarrollo, matenimiento y soporte de los aplictivos PERNO-PREDIS-PAC-LIMAY - SAE-SAI de SI-CAPITAL.</t>
  </si>
  <si>
    <t xml:space="preserve">
META 2
Adquisición e instalación de sistema de aire acondicionado In Row para Datacenter.</t>
  </si>
  <si>
    <t>META 2
Contratación de servicios de Help Desk, administración y mantenimiento de plataforma tecnológica.</t>
  </si>
  <si>
    <t>META 2
Renovación licenciamiento Autocad y Suit de Adobe.</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</si>
  <si>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</si>
  <si>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</si>
  <si>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</si>
  <si>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</si>
  <si>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r>
      <rPr>
        <b/>
        <sz val="10"/>
        <rFont val="Arial"/>
        <family val="2"/>
      </rPr>
      <t>78131602</t>
    </r>
    <r>
      <rPr>
        <sz val="10"/>
        <rFont val="Arial"/>
        <family val="2"/>
      </rPr>
      <t xml:space="preserve">
Almacenaje de archivos de carpetas</t>
    </r>
  </si>
  <si>
    <t>META 7.
Programa del sistema integrado de  conservación para Archivo Documental</t>
  </si>
  <si>
    <t>Se requiere contyratar el programa del sistema integrado de  conservación para Archivo Documental.</t>
  </si>
  <si>
    <r>
      <rPr>
        <b/>
        <sz val="11"/>
        <rFont val="Calibri"/>
        <family val="2"/>
      </rPr>
      <t xml:space="preserve">86101705 </t>
    </r>
    <r>
      <rPr>
        <sz val="11"/>
        <rFont val="Calibri"/>
        <family val="2"/>
      </rPr>
      <t>Capacitación administrativa</t>
    </r>
  </si>
  <si>
    <t>META 7.
Programa de capacitación Decreto 1080 y Ley 594</t>
  </si>
  <si>
    <t>Se requiere contratar el programa de capacitación en el Decreto 1080 y Ley 594.</t>
  </si>
  <si>
    <t xml:space="preserve">Inversión </t>
  </si>
  <si>
    <t>ANEXO 1
CONSOLIDADO REPORTE DE NECESIDADES PARA ADQUISICIÓN DE BIENES, SERVICIOS Y OBRAS, VIGENCIA 2016
DIRECCIÓN ADMINISTRATIVA Y FINANCIERA - SUBDIRECCIÓN DE CONTRATACIÓN</t>
  </si>
  <si>
    <t>Consultoría</t>
  </si>
  <si>
    <t>Contratar con la Lotería de Bogotá el arrendamiento de (55)  parqueaderos ubicados en los sótanos segundo y tercero del edificio Lotería de  Bogotá, en la Carrera 32A No. 26A-10.</t>
  </si>
  <si>
    <t>RECURSOS COMPROMETIDOS CON CDP
(11)=(3-10)</t>
  </si>
  <si>
    <t>RESPONSABLE
(JEFE DEPENDENCIA)</t>
  </si>
  <si>
    <t>AVANCE CUMPLIMIENTO EJECUCION PLAN DE ADQUISICIONES
(SEGÚN CRONOGRAMA)</t>
  </si>
  <si>
    <t>ESTADO</t>
  </si>
  <si>
    <t>FUNCIONARIO ESTUDIO PREVIO</t>
  </si>
  <si>
    <t>FUNCIONARIO
PROCESO CONTRACTUAL</t>
  </si>
  <si>
    <t>CONCEPTO DEL GASTO</t>
  </si>
  <si>
    <t>MÓNICA MARCELA QUINTERO GIRALDO- JEFE OFICINA ASESORA DE COMUNICACIONES</t>
  </si>
  <si>
    <t>Memorando 3-2015-26853 del 29-12-2015.</t>
  </si>
  <si>
    <t>(1) SUSCRIPCIÓN DIARIO LA REPUBLICA</t>
  </si>
  <si>
    <t>(3) SUSCRIPCIONES DIARIO EL ESPECTADOR</t>
  </si>
  <si>
    <t>En elaboración de estuido previo</t>
  </si>
  <si>
    <t xml:space="preserve">(3) SUSCRIPCIONES REVISTA DINERO. Despacho Contralor, Dirección de Estudios de Economía y Polìtica Pública y Oficina Asesora de Comunicaciones
(2) SUSCRIPCIONES REVISTA SEMANA para Despacho del Contralor y Oficina Asesora de Comunicaciones.
</t>
  </si>
  <si>
    <t>WILLIAM, FUENTES</t>
  </si>
  <si>
    <t>Elaboración de estudio previo</t>
  </si>
  <si>
    <t>GABRIEL GUZMÁN USECHE</t>
  </si>
  <si>
    <t xml:space="preserve">Memorando 3-2015-25728 del 09-12-2015 </t>
  </si>
  <si>
    <t>Elaboración de estudio previo.</t>
  </si>
  <si>
    <t xml:space="preserve">Memorando 3-2015-25725 del 09-12-2015 </t>
  </si>
  <si>
    <t>Elaboración estudio previo</t>
  </si>
  <si>
    <t>GUSTAVO MONZÓN GARZÓN</t>
  </si>
  <si>
    <t>VALOR CONTRATADO</t>
  </si>
  <si>
    <t>Prestación de servicios para la realización de un (1) programa de 3 tres (3) días para los servidores(as) prepensionados o próximos a su jubilación.</t>
  </si>
  <si>
    <t>Contratar el servicio de monitoreo de medios de prensa, radio, televisión, Internet y Redes Sociales para la Contraloría de Bogotá</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</si>
  <si>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</si>
  <si>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t>Suministro de combustible de gasolina tipo corriente y ACPM, para el parque automotor de propiedad de la Contraloría de Bogotá D.C., y de los que llegare a ser legalmente responsable al servicio de la Entidad.</t>
  </si>
  <si>
    <t>Contratar el suministro de trescientos (300) apoyapies para la Contraloría de Bogotá, D.C.</t>
  </si>
  <si>
    <t>Realizar acciones de formación relacionadas con capacitaciones en temas de Normas Técnicas de Calidad ISO 9001, GP 1000, 14000, entre otras.</t>
  </si>
  <si>
    <t>META 2
Contratación de canales dedicados de internet y de datos.</t>
  </si>
  <si>
    <t>47121709                                                     Contenedor de residuos peligrosos</t>
  </si>
  <si>
    <t xml:space="preserve">En el marco del Programa de Gestión Integral de Residuos, no se cuenta con puntos ecológicos en algunas de las sedes de la Entidad que garanticen el adecuado almacenamiento de los Residuos Peligrosos que por su fragilidad requieren de un manejo especial, adicionalmente se atiende la sugerencia de la SDA en matería de implementación de puntos ecológicos </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</si>
  <si>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</si>
  <si>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</si>
  <si>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</si>
  <si>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</si>
  <si>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</si>
  <si>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En revisión de Estudio Previo por la Sub. Contratación</t>
  </si>
  <si>
    <t>DIANA MARCELA</t>
  </si>
  <si>
    <t>Proyecto 776 FORTALECIMIENTO DE LA CAPACIDAD INSTITUCIONAL PARA UN CONTROL FISCAL EFECTIVO Y TRANSPARENTE</t>
  </si>
  <si>
    <t>META</t>
  </si>
  <si>
    <t>PUNTO DE INVERSIÓN</t>
  </si>
  <si>
    <t>RECURSOS PROGRAMADOS
$</t>
  </si>
  <si>
    <t>RECURSOS EJECUTADOS</t>
  </si>
  <si>
    <t>%
EJECUCIÓN</t>
  </si>
  <si>
    <t>SALDO</t>
  </si>
  <si>
    <t>FECHA DE RADICACIÓN NECESIDAD</t>
  </si>
  <si>
    <t>OBSERVACIONES</t>
  </si>
  <si>
    <t>2. Implementar el 100% de las soluciones tecnológicas que involucran los componentes de hardware, software y comunicaciones  para el fortalecimiento de las TIC´s en la Contraloría de Bogotá.</t>
  </si>
  <si>
    <t>N/A</t>
  </si>
  <si>
    <t>SUBTOTAL META 2</t>
  </si>
  <si>
    <t>4. Adecuar áreas de trabajo para  cinco (5) sedes pertenecientes a la Contraloría de Bogotá.</t>
  </si>
  <si>
    <t>TOTAL META 4</t>
  </si>
  <si>
    <t>RECURSOS EJECUTADOS
$</t>
  </si>
  <si>
    <t>5. Implementar el 100% de los programas ambientales establecidos en el Plan Institucional de Gestión Ambiental PIGA 2012- 2016.</t>
  </si>
  <si>
    <t>TOTAL META 5</t>
  </si>
  <si>
    <t>6. Adquirir 16 vehículos por reposición para el ejercicio de la función de vigilancia y control a la gestión del control fiscal. (Meta cuatrienio)</t>
  </si>
  <si>
    <t>Adquirir  seis (6) vehículos por reposición para el ejercicio de la función de vigilancia y control  a la gestión fiscal.</t>
  </si>
  <si>
    <t>Se suprime la ejecución de la meta</t>
  </si>
  <si>
    <t>TOTAL META 6</t>
  </si>
  <si>
    <t>7. Organización de 2.000 metros lineales de los fondos documentales del Archivo Central de la Contraloría de Bogotá (identificación, organización, clasificación y
depuración).</t>
  </si>
  <si>
    <t>TOTAL META 7</t>
  </si>
  <si>
    <t>TOTAL PROYECTO DE INVERSION 776 VIGENCIA 2015</t>
  </si>
  <si>
    <t>PROYECTO 770 CONTROL SOCIAL A LA GESTIÓN PÚBLICA</t>
  </si>
  <si>
    <t>DENOMINACIÓN META</t>
  </si>
  <si>
    <t>RECURSOS PROGRAMADOS</t>
  </si>
  <si>
    <t>1. Desarrollar pedagogía social, formativa e ilustrativa</t>
  </si>
  <si>
    <t>2. Realizar acciones ciudadanas especiales</t>
  </si>
  <si>
    <t>3. Utilizar los medios locales de comunicación</t>
  </si>
  <si>
    <t>4. Desarrollar y ejecutar estrategias de comunicación.</t>
  </si>
  <si>
    <t>5. Desarrollar 30 Actividades y/o estrategias institucionales e interinstitucionales en el marco del Plan Anticorrupcion de la Contraloría de Bogotá. (Logística de eventos)</t>
  </si>
  <si>
    <t>TOTAL PROYECTO DE INVERSION 770</t>
  </si>
  <si>
    <t>TOTAL PROYECTOS DE INVERSIÓN 776 Y 770</t>
  </si>
  <si>
    <t>Memorando 3-2016-01298 del 25-01-2016</t>
  </si>
  <si>
    <t>En elaboración de estudio previo</t>
  </si>
  <si>
    <t xml:space="preserve">Memorando 3-2015-25996 del 14-12-2015 </t>
  </si>
  <si>
    <t>Memorando 3-2015-26295 del 18-12-2015.
Memorando 3-2016-00994 del 21-01-2016</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</si>
  <si>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</si>
  <si>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</si>
  <si>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</si>
  <si>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880121704  Servicios legales sobre contratos
80121706 Servicios Legales sobre derecho laboral.
80121707 Servicios Legales para disputas laborales.</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</si>
  <si>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</si>
  <si>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</si>
  <si>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CAMILA TORRES</t>
  </si>
  <si>
    <t xml:space="preserve">OFICINA JURÍDICA </t>
  </si>
  <si>
    <t>SANDRA MILENA CÁCERES GONZÁLEZ</t>
  </si>
  <si>
    <t>880121704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</si>
  <si>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</si>
  <si>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</si>
  <si>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Para el cumplimiento de las funciones asignadas a la Subdirección de Servicios Generales, se requiere la contratación de personal para prestar servicios profesionales para apoyar al grupo de Gestión Documental de la Contraloría de Bogotá, D.C., con conceptos jurídicos que permitan la aprobación de instrumentos archivísticos, tablas de valoración Documental, y Políticas de Caracterización de usuarios - para el acceso a los documentos que produce la Entidad.  Asesorar y apoyar la aplicación de las Tablas de Retención Documental al interior de la entidad y de las Dependencias que la componen.  Asesorar la actualización de los instrumentos archivísticos convalidados por el Consejo Distrital de Archivos de Bogotá.</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</si>
  <si>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</si>
  <si>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DIRECCIÓN SECTOR SALUD</t>
  </si>
  <si>
    <t>Contratar la prestación de servicios  de un profesional para apoyar la Dirección Sector Salud en el nuevo sistema del Plan de Desarrollo "Bogotá Mejor para Todos", en el Sector Salud, así como apoyar a las auditorías en la Programación del Primer Semestre del PAD.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</si>
  <si>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</si>
  <si>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META 4 Proyecto 770: Desarrollar y ejecutar estrategias de comunicación</t>
    </r>
  </si>
  <si>
    <t>Radicado necesidad: Memorando 3-2015-25467 del 4 de diciembre de 2015.</t>
  </si>
  <si>
    <t xml:space="preserve">META 5.
 Adquisición de 1,500 bolsas biodegradables para residuos ordinarios y residuos reciclables. </t>
  </si>
  <si>
    <t>META 5.
Adquisición de puntos ecológicos para almacenamiento temporal de los residuos peligrosos generados en las sedes de la Contralorìa de Bogotá</t>
  </si>
  <si>
    <t>META 5.
Prestación del servicio de diseño de un sistema de reutilización de aguas lluvias,  presentación de alternativas tecnològicas de ahorro de agua en la contraloria de Bogotá y asesoría y acompañamiento en los trámites para el Registro de vertimientos de la Entidad.</t>
  </si>
  <si>
    <t>META 5.
Suministro, instalación y puesta en servicio de un sistema de generación de energía a través de paneles solares fotovoltaicos para la sede principal de la Contraloría de Bogotá</t>
  </si>
  <si>
    <t xml:space="preserve">META 5.
Contratar la prestación del servicio de mantenimiento de material vegetal para la Contraloría de Bogotá.
</t>
  </si>
  <si>
    <t>META 5.
Transporte y entrega de residuos peligrosos - tonners usados , luminarias y envases contaminados - generados en el año, dándole cumplimiento a la normativa ambiental y garantizando su adecuada disposición final.</t>
  </si>
  <si>
    <t>META 5.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</si>
  <si>
    <t>META 5. Diseño, diagramación e impresión de calendarios de escritorio del año 2017, relacionados con el Plan Institucional de Gestión Ambiental -PIGA de la Contraloria de Bogota D.C</t>
  </si>
  <si>
    <t>META 7.
Prestación de servicios profesionales para apoyar al grupo de Gestión Documental de la Contraloría de Bogotá, D.C., con conceptos jurídicos que permitan la aprobación de instrumentos archivísticos, tablas de valoración Documental, y Políticas de Caracterización de usuarios - para el acceso a los documentos que produce la Entidad.  Asesorar y apoyar la aplicación de las Tablas de Retención Documental al interior de la entidad y de las Dependencias que la componen.  Asesorar la actualización de los instrumentos archivísticos convalidados por el Consejo Distrital de Archivos de Bogotá.</t>
  </si>
  <si>
    <t>META 7.
Prestación de Servicios como técnico archivista y administración documental para el apoyo al grupo de Gestión Documental</t>
  </si>
  <si>
    <t>META 7.
Prestación de servicios de apoyo en la aplicación de las tablas de retención documental</t>
  </si>
  <si>
    <t>SEGUIMIENTO PROYECTOS DE INVERSIÓN 2016</t>
  </si>
  <si>
    <t>META 5.
Prestación de Servicios de recolección, manejo, transporte y disposición final de los residuos peligrosos - tóneres, luminarias y envases contaminados - generados por la Contraloría de Bogotá.</t>
  </si>
  <si>
    <t>HENRY VARGAS DÍAZ</t>
  </si>
  <si>
    <r>
      <rPr>
        <b/>
        <sz val="10"/>
        <rFont val="Arial"/>
        <family val="2"/>
      </rPr>
      <t>META 4</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</si>
  <si>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</si>
  <si>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Mantenimiento, adecuación y remodelación de las áreas de trabajo para las sedes de la Contraloría de Bogotá D.C.</t>
    </r>
  </si>
  <si>
    <r>
      <rPr>
        <b/>
        <sz val="10"/>
        <rFont val="Arial"/>
        <family val="2"/>
      </rPr>
      <t>META 4</t>
    </r>
    <r>
      <rPr>
        <sz val="10"/>
        <rFont val="Arial"/>
        <family val="2"/>
      </rPr>
      <t xml:space="preserve">
Suministro e instalación de mobiliario para oficinas y áreas de archivo, para las diferentes dependencias y sedes de la Contraloría de Bogotá, D.C.</t>
    </r>
  </si>
  <si>
    <r>
      <rPr>
        <b/>
        <sz val="10"/>
        <rFont val="Arial"/>
        <family val="2"/>
      </rPr>
      <t>META 4</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</si>
  <si>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r>
      <rPr>
        <b/>
        <sz val="10"/>
        <rFont val="Arial"/>
        <family val="2"/>
      </rPr>
      <t>META 4</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</si>
  <si>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Adquisición de 1.100 Licencias de antivirus por un (1) año, para los computadores de la Contraloría de Bogotá, distribuidas de la siguiete manera: 1070 licencias para computadores personales (todo en uno, escritorio y portátiles) y 30 licencias para servidores (físicos y virtuales).</t>
  </si>
  <si>
    <t>ALEXANDRA MORENO BRICEÑO</t>
  </si>
  <si>
    <t>MÓNICA MARCELA QUINTERO GIRALDO</t>
  </si>
  <si>
    <t xml:space="preserve">SUBDIRECCIÓN DE CONTRATACIÓN </t>
  </si>
  <si>
    <t>Memorando del 29-01-2016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</si>
  <si>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</si>
  <si>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</si>
  <si>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Prestar los servicios profesionales a la Dirección de Hábitat y Ambiente de la Contraloría de Bogotá, D.C., en desarrollo de los temas técnicos ambientales relacionados con el proceso auditor, en cumplimiento del PAD 2016.</t>
  </si>
  <si>
    <t>Memorando 3-2016-01393 del 27-01-2016</t>
  </si>
  <si>
    <t>JOHANNA CEPEDA AMARIS</t>
  </si>
  <si>
    <t>SORAYA ASTRID MURCIA QUINTERO</t>
  </si>
  <si>
    <t>CARMEN SOFÍA PRIETO DUEÑAS</t>
  </si>
  <si>
    <t>Memorando 3-2016-0922 del 18-01-2016</t>
  </si>
  <si>
    <t>BIVIANA DUQUE TORO</t>
  </si>
  <si>
    <t>Contratar los servicios Profesionales para la realización de la visita de seguimiento año 2015 al Sistema Integrado de Gestión – SIG -, bajo las normas técnica NTC ISO 9001:2008 y NTCGP 1000:2009.</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</si>
  <si>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</si>
  <si>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 xml:space="preserve">80101504 Servicios de asesoramiento sobre planificación estratégica.
</t>
  </si>
  <si>
    <t>ADRIANA DEL PILAR GUERRA MARTÍNEZ</t>
  </si>
  <si>
    <t>84111603 Auditorías Internas</t>
  </si>
  <si>
    <t>Contratar la prestación de servicios para la ejecución de actividades campestres recreativas con ocasión a la celebración del día del niño y vacaciones recreativas en junio y diciembre..</t>
  </si>
  <si>
    <t xml:space="preserve">Como parte de los estimulos de la entidad es necesario celebrar el dia del niños, realziar las vacaciones recreativas y festejar el 31 de octubre a los hijos de los servidores(as) de la entidad.  </t>
  </si>
  <si>
    <t>YAMILE MEDINA MEDINA</t>
  </si>
  <si>
    <t>Suministro de combustible de gasolina tipo corriente y ACPM, para el parque automotor de propiedad de la Contraloría deBogotá D.C., y de los que llegare a ser leglamente responsable al servicio de la Entidad.</t>
  </si>
  <si>
    <t>(2) SUSCRIPCIONES DIARIO EL TIEMPO
(2) SUSCRIPCIONES DIARIO PORTAFOLIO
Oficina Asesora de Comunicaciones y Contralor Auxiliar</t>
  </si>
  <si>
    <t>(2( SUSCRIPCIONES DIARIO EL TIEMPO
(1) SUSCRIPCION DIARIO PORTAFOLIO
Contralor y Economía y Política Pública</t>
  </si>
  <si>
    <t>DIANA MARCELA MARTÍNEZ</t>
  </si>
  <si>
    <t>En elaboración de estudIo previo</t>
  </si>
  <si>
    <t>Memorando 3-2016-00035 del 04-01-2016.</t>
  </si>
  <si>
    <t>FECHA DE CORTE: 31-01-2016</t>
  </si>
  <si>
    <t>CONTRALORÍA DE BOGOTÁ,D.C.</t>
  </si>
  <si>
    <t>NIT: 800245133-5</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</si>
  <si>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</si>
  <si>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</si>
  <si>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</si>
  <si>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</si>
  <si>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</si>
  <si>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</si>
  <si>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</si>
  <si>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</si>
  <si>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</si>
  <si>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</si>
  <si>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</si>
  <si>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</si>
  <si>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</si>
  <si>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</si>
  <si>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</si>
  <si>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</si>
  <si>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</si>
  <si>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</si>
  <si>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</si>
  <si>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</si>
  <si>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</si>
  <si>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</si>
  <si>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</si>
  <si>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</si>
  <si>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PRORROGAS
SI LA HAY</t>
  </si>
  <si>
    <t>NUEVA
FECHA DE TERMINACIÓN CON PRÓRROGA</t>
  </si>
  <si>
    <t>ADICIONES/OTRO SI</t>
  </si>
  <si>
    <t>DISPONIBILIDAD  PRESUPUESTAL 
DE LA ADICIÓN</t>
  </si>
  <si>
    <t>REGISTRO  PRESUPUESTAL
DE LA ADICIÓN</t>
  </si>
  <si>
    <t>VALOR FINAL DEL CONTRATO
(Valor Inicial + Adición)</t>
  </si>
  <si>
    <t>FECHA DE ACTA
SI LAS HAY</t>
  </si>
  <si>
    <t>SUPERVISOR</t>
  </si>
  <si>
    <t xml:space="preserve">  INFORMACIÓN SUPERVISOR</t>
  </si>
  <si>
    <t>DEPENDENCIA SOLICITANTE
 - ECO -</t>
  </si>
  <si>
    <t>PAGOS</t>
  </si>
  <si>
    <t>NUMERO RESERVA PRESUPUESTAL</t>
  </si>
  <si>
    <t>VALOR FINAL RESERVA</t>
  </si>
  <si>
    <t>ABOGADO</t>
  </si>
  <si>
    <t>VALOR MENSUAL</t>
  </si>
  <si>
    <t>TEMA</t>
  </si>
  <si>
    <t>NIT O C.C.</t>
  </si>
  <si>
    <t>DV</t>
  </si>
  <si>
    <t>NOMBRE</t>
  </si>
  <si>
    <t>DIRECCIÓN</t>
  </si>
  <si>
    <t>TELÉFONO</t>
  </si>
  <si>
    <t>MAIL</t>
  </si>
  <si>
    <t>TIPO CONFIGURACIÓN</t>
  </si>
  <si>
    <t>Nº</t>
  </si>
  <si>
    <t>FECHA</t>
  </si>
  <si>
    <t>VALOR</t>
  </si>
  <si>
    <t>CÓDIGO RUBRO</t>
  </si>
  <si>
    <t>DENOMINACIÓN RUBRO</t>
  </si>
  <si>
    <t>PROYECTO DE INVERSIÓN</t>
  </si>
  <si>
    <t>FECHA SUSCRIPCIÓN PRÓRROGA</t>
  </si>
  <si>
    <t>FECHA INICIO DE LA PRÓRROGA (Día siguiente a la terminación del contrato principal o ultima prórroga.</t>
  </si>
  <si>
    <t>PLAZO PRÓRROGA
DÍAS</t>
  </si>
  <si>
    <t>No.</t>
  </si>
  <si>
    <t>RUBRO</t>
  </si>
  <si>
    <t>DE TERMINACIÓN</t>
  </si>
  <si>
    <t>DE LIQUIDACIÓN</t>
  </si>
  <si>
    <t>TOTAL DE GIROS</t>
  </si>
  <si>
    <t>NÚMERO DE  PAGO</t>
  </si>
  <si>
    <t>VALOR DEL PAGO</t>
  </si>
  <si>
    <t>NÚMERO DE ORDEN DE PAGO</t>
  </si>
  <si>
    <t>FECHA EXPEDICIÓN ORDEN PAGO</t>
  </si>
  <si>
    <t>ENERO</t>
  </si>
  <si>
    <t>CB SASI 051 2015</t>
  </si>
  <si>
    <t>Adición No. 1 Contrato 64 de  2015 con INDUSTRIA COLOMBIANA DE CONFECCIONES Y DOTACIONES HS SAS</t>
  </si>
  <si>
    <t>Adición No. 1 Contrato 64 de  2015, objeto: Suministro y canje de bonos personalizados redimibles única y exclusivamente para la dotación de vestido y calzado para las funcionarias y funcionarios de la Contraloría de Bogotá</t>
  </si>
  <si>
    <t>15 15-Selección Abreviada - Subasta Inversa</t>
  </si>
  <si>
    <t xml:space="preserve">42 42-Suministro de Bienes en general </t>
  </si>
  <si>
    <t>INDUSTRIA COLOMBIANA DE CONFECCIONES Y DOTACIONES HS SAS</t>
  </si>
  <si>
    <t>Carrera 69 B No 100-67</t>
  </si>
  <si>
    <t>271 4200</t>
  </si>
  <si>
    <t>25 25-Sociedad por Acciones Simplificadas - SAS</t>
  </si>
  <si>
    <t xml:space="preserve">53101900 Traje
531016 Faldas y blusas (camisas para
hombre)
531116 Zapato
531025 Accesorios de
vestir (corbata)
</t>
  </si>
  <si>
    <t>NA</t>
  </si>
  <si>
    <t>2 2-Funcionamiento</t>
  </si>
  <si>
    <t>Recursos del Distrito (Transferencia)</t>
  </si>
  <si>
    <t>Seguros del Estado
No. 1444-101076158
del 22-01-2016</t>
  </si>
  <si>
    <t>NA ADICIÓN</t>
  </si>
  <si>
    <t>SUBDIRECTORA DE BIENESTAR SOCIAL</t>
  </si>
  <si>
    <t>GLORIA ALEXANDRA MORENO BRICEÑO</t>
  </si>
  <si>
    <t>51.898.556 </t>
  </si>
  <si>
    <t>DAVID ARENAS</t>
  </si>
  <si>
    <t xml:space="preserve">CB-CD-76-2015
</t>
  </si>
  <si>
    <t>Adición y Prórroga contrato 56 de 2015 con JAVIER ENRIQUE PAIPILLA ARANGO</t>
  </si>
  <si>
    <t>Adición y Prórroga contrato 56 de 2015, objeto: Prestar los servicios de apoyo a la Contraloría de Bogotá, D.C. en aspectos relacionados con la organización y manejo de bienes muebles y fungibles de acuerdo a los establecido en los procesos y procedimientos de recursos físicos de la Entidad.</t>
  </si>
  <si>
    <t>12 12-Contratación Directa (Ley 1150 de 2007)</t>
  </si>
  <si>
    <t xml:space="preserve">31 31-Servicios Profesionales </t>
  </si>
  <si>
    <t>6 6: Prestación de servicios</t>
  </si>
  <si>
    <t>JAVIER ENRIQUE PAIPILLA ARANGO</t>
  </si>
  <si>
    <t>CARRERA 65 # 79A-80</t>
  </si>
  <si>
    <t>3104867362
Nacimiento: Bogotá
Fecha:06-03-1993
EPS: Salud Total
AFP: Protección</t>
  </si>
  <si>
    <t>j.vi.er93@gmail.com</t>
  </si>
  <si>
    <t>26 26-Persona Natural</t>
  </si>
  <si>
    <t>80111601 Asistencia de oficina o administrativa temporal</t>
  </si>
  <si>
    <t>Remuneración servicios Técnicos</t>
  </si>
  <si>
    <t>Liberty Seguros S.A
2513636 del 25-01-2016</t>
  </si>
  <si>
    <t>SUBDIRECTOR DE RECURSOS MATERIALES</t>
  </si>
  <si>
    <t>MARIA CAMILA TORRES</t>
  </si>
  <si>
    <t>CB-CD-79-2015</t>
  </si>
  <si>
    <t>Adición y prórroga contrato 60 de 2015 con FABIO ENRIQUE SIERRA FLOREZ</t>
  </si>
  <si>
    <t>Adición y prórroga contrato 60 de 2015, objeto: 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</si>
  <si>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FABIO ENRIQUE SIERRA FLOREZ</t>
  </si>
  <si>
    <t xml:space="preserve">Cra. 72 Bis No. 25B-50
</t>
  </si>
  <si>
    <t>3212320339
Nació. Bogotá, Fecha: 25-07-1954
EPS: Sanitas EPS.
AFP: Colpensiones</t>
  </si>
  <si>
    <t>contratos.contraloriabogota.gov.co</t>
  </si>
  <si>
    <t xml:space="preserve">80101509 Servicios de
,.asesoramiento
para asuntos
gubernamentales
y de relaciones
 comunitarias. </t>
  </si>
  <si>
    <t>Seguros del Estado
1744101127167 del 21-01-2016</t>
  </si>
  <si>
    <t>FALTA</t>
  </si>
  <si>
    <t>DIRECTOR DE PARTICIPACIÓN CIUDADANA Y DESARROLLO LOCAL</t>
  </si>
  <si>
    <t>GABRIEL ALEJANDRO GUZMÁN USECHE</t>
  </si>
  <si>
    <t>DIRECCIÓN DE PARTICIPACIÓN CIUDADANA Y DESARROLLO LOCAL</t>
  </si>
  <si>
    <t>BISMAR LONDOÑO</t>
  </si>
  <si>
    <t>CB-CD-76-2015</t>
  </si>
  <si>
    <t>Adición No. 1  y pórroga No. 1 Contrato 59 de 2015 con CARLOS ANDRES CORTES BARRIOS</t>
  </si>
  <si>
    <t>Prestar los servicios de apoyo al proceso de Recursos Físicos en aspectos relacionados con el manejo de herramientas ofimáticas; en los componentes administrativos SAE y SAI del ERP SI CAPITAL en el área de almacén e inventarios.</t>
  </si>
  <si>
    <t>CARLOS ANDRES CORTES BARRIOS</t>
  </si>
  <si>
    <t>Calle 137 No. 91-40 Int. 7 Apto 503</t>
  </si>
  <si>
    <t>3123795493
Nacimiento: Bogotá, 
Fecha: 05-08-1977
EPS: Sanitas
AFP: Porvenir</t>
  </si>
  <si>
    <t>andresco4@gmail.com</t>
  </si>
  <si>
    <t>80161506 Servicios de archivo de datos</t>
  </si>
  <si>
    <t>3110204</t>
  </si>
  <si>
    <t>Seguros del Estado
1744101127159 del 22-01-2016</t>
  </si>
  <si>
    <t>TOTAL ADICIONES ENERO 2016</t>
  </si>
  <si>
    <t>META 4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</si>
  <si>
    <t>META 4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</si>
  <si>
    <t>META 4
Mantenimiento, adecuación y remodelación de las áreas de trabajo para las sedes de la Contraloría de Bogotá D.C.</t>
  </si>
  <si>
    <t>META 4
Suministro e instalación de mobiliario para oficinas y áreas de archivo, para las diferentes dependencias y sedes de la Contraloría de Bogotá, D.C.</t>
  </si>
  <si>
    <t>META 4
Obras  de mitigación para el  manejo de aguas servidas, superficiales y estabilidad geotécnica de la sede vacacional Hotel Club y Centro de Estudios de la Contraloría de Bogotá, ubicada en las fincas Pacande y Yajaira de la Vereda el Espinalito Municipio de Fusagasuga.</t>
  </si>
  <si>
    <t xml:space="preserve">META 4
Interventoría técnica, administrativa, jurídica, financiera y ambiental de la obras de mitigación para el  manejo de aguas servidas, superficiales y estabilidad geotécnica del Centro de Estudios de la Contraloría de Bogotá. </t>
  </si>
  <si>
    <t>META 2
Adquisición de 1.000 Licencias de uso de correo en la nube de Exchange On line por un (1) año.</t>
  </si>
  <si>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9"/>
        <rFont val="Arial"/>
        <family val="2"/>
      </rPr>
      <t xml:space="preserve">META 1. Proyecto 770. </t>
    </r>
    <r>
      <rPr>
        <sz val="9"/>
        <rFont val="Arial"/>
        <family val="2"/>
      </rPr>
      <t xml:space="preserve">Desarrollar pedagogía social, formativa e ilustrativa $290.000.000
</t>
    </r>
    <r>
      <rPr>
        <b/>
        <sz val="9"/>
        <rFont val="Arial"/>
        <family val="2"/>
      </rPr>
      <t>META 2</t>
    </r>
    <r>
      <rPr>
        <sz val="9"/>
        <rFont val="Arial"/>
        <family val="2"/>
      </rPr>
      <t>.</t>
    </r>
    <r>
      <rPr>
        <b/>
        <sz val="9"/>
        <rFont val="Arial"/>
        <family val="2"/>
      </rPr>
      <t xml:space="preserve"> Proyecto 770</t>
    </r>
    <r>
      <rPr>
        <sz val="9"/>
        <rFont val="Arial"/>
        <family val="2"/>
      </rPr>
      <t xml:space="preserve">. Realizar acciones ciudadanas especiales $200.000.000
</t>
    </r>
    <r>
      <rPr>
        <b/>
        <sz val="9"/>
        <rFont val="Arial"/>
        <family val="2"/>
      </rPr>
      <t>META 3.</t>
    </r>
    <r>
      <rPr>
        <sz val="9"/>
        <rFont val="Arial"/>
        <family val="2"/>
      </rPr>
      <t xml:space="preserve"> </t>
    </r>
    <r>
      <rPr>
        <b/>
        <sz val="9"/>
        <rFont val="Arial"/>
        <family val="2"/>
      </rPr>
      <t xml:space="preserve">Proyecto 770. </t>
    </r>
    <r>
      <rPr>
        <sz val="9"/>
        <rFont val="Arial"/>
        <family val="2"/>
      </rPr>
      <t>Utilizar los medios locales de comunicación $51.800.000</t>
    </r>
  </si>
  <si>
    <t>Impuestos.Tasas.Contribuciones. Derechos y Multas</t>
  </si>
  <si>
    <t>Nota 2: No incluye Avances. gastos por Caja Menor. pagos por Resolución ni servicios públicos</t>
  </si>
  <si>
    <t xml:space="preserve">Memorando 3-2015-26035 del 14-12-2015. 
Devuelto con observaciones.
Reenviado memorando 3-2016-00242 del 08-01-2016.
</t>
  </si>
  <si>
    <t>En elaboración de contrato</t>
  </si>
  <si>
    <t xml:space="preserve">Memorando 3-2016-00698 del 18-01-2016
</t>
  </si>
  <si>
    <t xml:space="preserve">Memorando del 28-01-2016.
</t>
  </si>
  <si>
    <t>Memorando 3-2016-00574 del 14-01-2016</t>
  </si>
  <si>
    <t>SALDO APROPIACIÓN DISPONIBLE SEGÚN PREDIS A 31 DE ENERO DE 2016 
(10)</t>
  </si>
  <si>
    <t>Consolidó:  Maribel Chacón Moreno - Profesional Especializado 222-07 (E)</t>
  </si>
  <si>
    <t>Fecha de corte: 31-01-2016</t>
  </si>
  <si>
    <t>83121703 Servicios relacionados con el internet</t>
  </si>
  <si>
    <t>BISMAR</t>
  </si>
  <si>
    <r>
      <rPr>
        <b/>
        <sz val="10"/>
        <rFont val="Arial"/>
        <family val="2"/>
      </rPr>
      <t>META 7.</t>
    </r>
    <r>
      <rPr>
        <sz val="10"/>
        <rFont val="Arial"/>
        <family val="2"/>
      </rPr>
      <t xml:space="preserve">
Prestación de servicios profesionales para apoyar al grupo de Gestión Documental de la Contraloría de Bogotá, D.C., con conceptos jurídicos que permitan la aprobación de instrumentos archivísticos, tablas de valoración Documental, yhistoria institucional de la entidad,cuadros de clasificación documental y políticas  de Caracterización de usuarios - para el acceso a los documentos que produce la Entidad.  Asesorar y apoyar la aplicación de las Tablas de Retención Documental al interior de la entidad y de las Dependencias que la componen.  Asesorar la actualización de los instrumentos archivísticos convalidados por el Consejo Distrital de Archivos de Bogotá.</t>
    </r>
  </si>
  <si>
    <r>
      <rPr>
        <b/>
        <sz val="10"/>
        <rFont val="Arial"/>
        <family val="2"/>
      </rPr>
      <t>META 7.</t>
    </r>
    <r>
      <rPr>
        <sz val="10"/>
        <rFont val="Arial"/>
        <family val="2"/>
      </rPr>
      <t xml:space="preserve">
Contratar la Prestación de servicios de un bachiller para apoyar al grupo de Gestión Documental de la Contraloría de Bogotá, D.C., con la identificación y clasificación de expedientes y carpetas con base en las tablas de retención documental, la foliación y mantenimiento de los expedientes y carpetas y apoyar los procesos de capacitación y acompañamiento de áreasen la aplicación de las TRD.</t>
    </r>
  </si>
  <si>
    <r>
      <rPr>
        <b/>
        <sz val="10"/>
        <rFont val="Arial"/>
        <family val="2"/>
      </rPr>
      <t>META 7.</t>
    </r>
    <r>
      <rPr>
        <sz val="10"/>
        <rFont val="Arial"/>
        <family val="2"/>
      </rPr>
      <t xml:space="preserve">
Contratar la Prestación de servicios de un bachiller para apoyar al grupo de Gestión Documental de la Contraloría de Bogotá, D.C., con la identificación y clasificación de expedientes y carpetas con base en las tablas de retención documental, la foliación y mantenimiento de los expedientes y carpetas y apoyar los procesos de capacitación y acompañamiento de áreas en la aplicación de las TRD.</t>
    </r>
  </si>
  <si>
    <r>
      <rPr>
        <b/>
        <sz val="10"/>
        <rFont val="Arial"/>
        <family val="2"/>
      </rPr>
      <t>META 7.</t>
    </r>
    <r>
      <rPr>
        <sz val="10"/>
        <rFont val="Arial"/>
        <family val="2"/>
      </rPr>
      <t xml:space="preserve">
Prestación de Servicios como técnico archivista y administración documental para el apoyo al grupo de Gestión Documental</t>
    </r>
  </si>
  <si>
    <r>
      <rPr>
        <b/>
        <sz val="10"/>
        <rFont val="Arial"/>
        <family val="2"/>
      </rPr>
      <t>META 7.</t>
    </r>
    <r>
      <rPr>
        <sz val="10"/>
        <rFont val="Arial"/>
        <family val="2"/>
      </rPr>
      <t xml:space="preserve">
Contratar la prestación de servicios de un bachiller que apoye al grupo de gestión documental de la CB, con la identificación y clasificación de expedientes y carpetas con base en las tablas de retención documental, la foliación y mantenimiento de los expedientes y carpetas y apoyar la capacitación y acompañamiento de áreas en la aplicación de las TRD.</t>
    </r>
  </si>
  <si>
    <r>
      <t xml:space="preserve">(3) suscripciones por un (1) año de la </t>
    </r>
    <r>
      <rPr>
        <b/>
        <sz val="11"/>
        <rFont val="Arial"/>
        <family val="2"/>
      </rPr>
      <t>Revista Dinero</t>
    </r>
    <r>
      <rPr>
        <sz val="11"/>
        <rFont val="Arial"/>
        <family val="2"/>
      </rPr>
      <t xml:space="preserve"> para: Despacho Contralor, Dirección de Estudios de Economía y Política Pública y Oficina Asesora de Comunicaciones.  (2) suscripciones por un (1) año de la </t>
    </r>
    <r>
      <rPr>
        <b/>
        <sz val="11"/>
        <rFont val="Arial"/>
        <family val="2"/>
      </rPr>
      <t>Revista Semana</t>
    </r>
    <r>
      <rPr>
        <sz val="11"/>
        <rFont val="Arial"/>
        <family val="2"/>
      </rPr>
      <t xml:space="preserve"> para: Despacho Contralor y Oficina Asesora de Comunicaciones.</t>
    </r>
  </si>
  <si>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META 1. Desarrollar pedagogía social, formativa e ilustrativa $290.000.000
META 2. Realizar acciones ciudadanas especiales $200.000.000
META 3. Utilizar los medios locales de comunicación $51.800.000</t>
  </si>
  <si>
    <t>Memorando 3-2015-25467 del 04-12-2015.
Devuelto para ajustes con memorando 3-2016-00473 del 13-01-2016.</t>
  </si>
  <si>
    <t>TOTAL</t>
  </si>
  <si>
    <t xml:space="preserve">                                                                    ADICIONES A CONTRATOS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</si>
</sst>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164" formatCode="&quot;$&quot;\ #,##0_);[Red]\(&quot;$&quot;\ #,##0\)"/>
    <numFmt numFmtId="165" formatCode="_ * #,##0.00_ ;_ * \-#,##0.00_ ;_ * &quot;-&quot;??_ ;_ @_ "/>
    <numFmt numFmtId="166" formatCode="#,##0.00\ _€"/>
    <numFmt numFmtId="167" formatCode="#,##0\ _€"/>
    <numFmt numFmtId="168" formatCode="_ * #,##0_ ;_ * \-#,##0_ ;_ * &quot;-&quot;??_ ;_ @_ "/>
    <numFmt numFmtId="169" formatCode="dd/mm/yyyy;@"/>
    <numFmt numFmtId="170" formatCode="0_)"/>
    <numFmt numFmtId="171" formatCode="0_ ;\-0\ "/>
    <numFmt numFmtId="172" formatCode="#,##0_ ;\-#,##0\ "/>
    <numFmt numFmtId="173" formatCode="_ * #,##0.000000_ ;_ * \-#,##0.000000_ ;_ * &quot;-&quot;??_ ;_ @_ "/>
    <numFmt numFmtId="174" formatCode="yyyy\-mm\-dd;@"/>
    <numFmt numFmtId="175" formatCode="#,##0.0"/>
    <numFmt numFmtId="176" formatCode="#,##0;[Red]#,##0"/>
    <numFmt numFmtId="177" formatCode="#,##0.0;[Red]#,##0.0"/>
  </numFmts>
  <fonts count="53"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sz val="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b/>
      <sz val="9"/>
      <color indexed="81"/>
      <name val="Tahoma"/>
      <family val="2"/>
    </font>
    <font>
      <sz val="9"/>
      <color indexed="81"/>
      <name val="Tahoma"/>
      <family val="2"/>
    </font>
    <font>
      <sz val="11"/>
      <color rgb="FFFF0000"/>
      <name val="Calibri"/>
      <family val="2"/>
    </font>
    <font>
      <sz val="12"/>
      <name val="Arial"/>
      <family val="2"/>
    </font>
    <font>
      <b/>
      <i/>
      <sz val="12"/>
      <name val="Arial"/>
      <family val="2"/>
    </font>
    <font>
      <b/>
      <i/>
      <sz val="11"/>
      <name val="Arial"/>
      <family val="2"/>
    </font>
    <font>
      <i/>
      <sz val="12"/>
      <name val="Arial"/>
      <family val="2"/>
    </font>
    <font>
      <sz val="12"/>
      <color rgb="FFFF0000"/>
      <name val="Arial"/>
      <family val="2"/>
    </font>
    <font>
      <b/>
      <i/>
      <sz val="9"/>
      <name val="Arial"/>
      <family val="2"/>
    </font>
    <font>
      <b/>
      <sz val="20"/>
      <name val="Arial"/>
      <family val="2"/>
    </font>
    <font>
      <sz val="11"/>
      <name val="Calibri"/>
      <family val="2"/>
    </font>
    <font>
      <b/>
      <sz val="11"/>
      <name val="Calibri"/>
      <family val="2"/>
    </font>
    <font>
      <sz val="10"/>
      <color rgb="FF000000"/>
      <name val="Arial"/>
      <family val="2"/>
    </font>
    <font>
      <b/>
      <sz val="10"/>
      <color theme="1"/>
      <name val="Arial"/>
      <family val="2"/>
    </font>
    <font>
      <b/>
      <sz val="11"/>
      <color theme="1"/>
      <name val="Arial"/>
      <family val="2"/>
    </font>
    <font>
      <b/>
      <sz val="8"/>
      <color theme="1"/>
      <name val="Arial"/>
      <family val="2"/>
    </font>
    <font>
      <sz val="9"/>
      <color theme="1"/>
      <name val="Arial"/>
      <family val="2"/>
    </font>
    <font>
      <sz val="9"/>
      <name val="Arial"/>
      <family val="2"/>
    </font>
    <font>
      <b/>
      <sz val="9"/>
      <color theme="1"/>
      <name val="Arial"/>
      <family val="2"/>
    </font>
    <font>
      <sz val="8"/>
      <color theme="1"/>
      <name val="Arial"/>
      <family val="2"/>
    </font>
    <font>
      <sz val="7"/>
      <name val="Arial"/>
      <family val="2"/>
    </font>
    <font>
      <b/>
      <sz val="8"/>
      <color rgb="FF000000"/>
      <name val="Arial"/>
      <family val="2"/>
    </font>
    <font>
      <b/>
      <sz val="9"/>
      <color rgb="FF000000"/>
      <name val="Arial"/>
      <family val="2"/>
    </font>
    <font>
      <sz val="11"/>
      <color theme="1"/>
      <name val="Arial"/>
      <family val="2"/>
    </font>
    <font>
      <sz val="10"/>
      <color theme="1"/>
      <name val="Arial"/>
      <family val="2"/>
    </font>
    <font>
      <sz val="11.5"/>
      <name val="Arial"/>
      <family val="2"/>
    </font>
    <font>
      <sz val="11"/>
      <color rgb="FF000000"/>
      <name val="Arial"/>
      <family val="2"/>
    </font>
    <font>
      <u/>
      <sz val="10"/>
      <color theme="10"/>
      <name val="Arial"/>
      <family val="2"/>
    </font>
    <font>
      <sz val="10"/>
      <color rgb="FF00B0F0"/>
      <name val="Arial"/>
      <family val="2"/>
    </font>
    <font>
      <sz val="11"/>
      <name val="Arial"/>
      <family val="2"/>
    </font>
    <font>
      <sz val="9"/>
      <color theme="0"/>
      <name val="Arial"/>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5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7C80"/>
        <bgColor indexed="64"/>
      </patternFill>
    </fill>
    <fill>
      <patternFill patternType="solid">
        <fgColor rgb="FFFABF8F"/>
        <bgColor indexed="64"/>
      </patternFill>
    </fill>
    <fill>
      <patternFill patternType="solid">
        <fgColor rgb="FFFFFFFF"/>
        <bgColor indexed="64"/>
      </patternFill>
    </fill>
    <fill>
      <patternFill patternType="solid">
        <fgColor rgb="FFFCD5B4"/>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theme="6" tint="0.59999389629810485"/>
        <bgColor indexed="64"/>
      </patternFill>
    </fill>
    <fill>
      <patternFill patternType="solid">
        <fgColor theme="7" tint="0.39997558519241921"/>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5"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cellStyleXfs>
  <cellXfs count="566">
    <xf numFmtId="0" fontId="0" fillId="0" borderId="0" xfId="0"/>
    <xf numFmtId="0" fontId="2" fillId="0" borderId="0" xfId="34"/>
    <xf numFmtId="49" fontId="17" fillId="22" borderId="7" xfId="34" applyNumberFormat="1" applyFont="1" applyFill="1" applyBorder="1" applyAlignment="1">
      <alignment horizontal="center" vertical="center" wrapText="1"/>
    </xf>
    <xf numFmtId="49" fontId="17" fillId="22" borderId="7" xfId="33" applyNumberFormat="1" applyFont="1" applyFill="1" applyBorder="1" applyAlignment="1">
      <alignment horizontal="center" vertical="center" wrapText="1"/>
    </xf>
    <xf numFmtId="3" fontId="17" fillId="22" borderId="7" xfId="34" applyNumberFormat="1" applyFont="1" applyFill="1" applyBorder="1" applyAlignment="1">
      <alignment horizontal="center" vertical="center" wrapText="1"/>
    </xf>
    <xf numFmtId="0" fontId="17" fillId="22" borderId="7" xfId="34" applyNumberFormat="1" applyFont="1" applyFill="1" applyBorder="1" applyAlignment="1">
      <alignment horizontal="center" vertical="center" wrapText="1"/>
    </xf>
    <xf numFmtId="0" fontId="0" fillId="0" borderId="0" xfId="0" applyAlignment="1">
      <alignment horizontal="justify" vertical="center" wrapText="1"/>
    </xf>
    <xf numFmtId="166" fontId="17" fillId="22" borderId="7" xfId="34" applyNumberFormat="1" applyFont="1" applyFill="1" applyBorder="1" applyAlignment="1">
      <alignment horizontal="center" vertical="center" wrapText="1"/>
    </xf>
    <xf numFmtId="14" fontId="1" fillId="23" borderId="7" xfId="0" applyNumberFormat="1" applyFont="1" applyFill="1" applyBorder="1" applyAlignment="1">
      <alignment horizontal="right" vertical="top"/>
    </xf>
    <xf numFmtId="167" fontId="1" fillId="23" borderId="7" xfId="0" applyNumberFormat="1" applyFont="1" applyFill="1" applyBorder="1" applyAlignment="1">
      <alignment horizontal="center" vertical="top"/>
    </xf>
    <xf numFmtId="1" fontId="1" fillId="23" borderId="7" xfId="38" applyNumberFormat="1" applyFont="1" applyFill="1" applyBorder="1" applyAlignment="1" applyProtection="1">
      <alignment horizontal="justify" vertical="top" wrapText="1"/>
    </xf>
    <xf numFmtId="0" fontId="21" fillId="23" borderId="7" xfId="0" applyFont="1" applyFill="1" applyBorder="1" applyAlignment="1">
      <alignment horizontal="left" vertical="top" wrapText="1"/>
    </xf>
    <xf numFmtId="0" fontId="1" fillId="23" borderId="7" xfId="0" applyFont="1" applyFill="1" applyBorder="1" applyAlignment="1">
      <alignment horizontal="justify" vertical="top" wrapText="1"/>
    </xf>
    <xf numFmtId="0" fontId="1" fillId="23" borderId="7" xfId="34" applyFont="1" applyFill="1" applyBorder="1" applyAlignment="1">
      <alignment horizontal="justify" vertical="top" wrapText="1"/>
    </xf>
    <xf numFmtId="0" fontId="1" fillId="23" borderId="17" xfId="34" applyFont="1" applyFill="1" applyBorder="1" applyAlignment="1">
      <alignment horizontal="justify" vertical="top" wrapText="1"/>
    </xf>
    <xf numFmtId="49" fontId="19" fillId="22" borderId="7" xfId="34" applyNumberFormat="1" applyFont="1" applyFill="1" applyBorder="1" applyAlignment="1">
      <alignment horizontal="center" vertical="center" wrapText="1"/>
    </xf>
    <xf numFmtId="0" fontId="0" fillId="0" borderId="0" xfId="0" applyAlignment="1">
      <alignment horizontal="center"/>
    </xf>
    <xf numFmtId="0" fontId="1" fillId="23" borderId="17" xfId="34" applyFont="1" applyFill="1" applyBorder="1" applyAlignment="1">
      <alignment vertical="top" wrapText="1"/>
    </xf>
    <xf numFmtId="0" fontId="1" fillId="23" borderId="7" xfId="34" applyFont="1" applyFill="1" applyBorder="1" applyAlignment="1">
      <alignment horizontal="left" vertical="top" wrapText="1"/>
    </xf>
    <xf numFmtId="14" fontId="1" fillId="23" borderId="7" xfId="0" applyNumberFormat="1" applyFont="1" applyFill="1" applyBorder="1" applyAlignment="1">
      <alignment horizontal="left" vertical="top" wrapText="1"/>
    </xf>
    <xf numFmtId="49" fontId="1" fillId="23" borderId="7" xfId="33" applyNumberFormat="1" applyFont="1" applyFill="1" applyBorder="1" applyAlignment="1">
      <alignment horizontal="justify" vertical="top"/>
    </xf>
    <xf numFmtId="0" fontId="1" fillId="23" borderId="7" xfId="0" applyFont="1" applyFill="1" applyBorder="1" applyAlignment="1">
      <alignment horizontal="center" vertical="top"/>
    </xf>
    <xf numFmtId="0" fontId="20" fillId="23" borderId="0" xfId="0" applyFont="1" applyFill="1"/>
    <xf numFmtId="0" fontId="15" fillId="23" borderId="7" xfId="34" applyFont="1" applyFill="1" applyBorder="1" applyAlignment="1">
      <alignment horizontal="justify" vertical="top"/>
    </xf>
    <xf numFmtId="167" fontId="1" fillId="23" borderId="7" xfId="34" applyNumberFormat="1" applyFont="1" applyFill="1" applyBorder="1" applyAlignment="1">
      <alignment vertical="top" wrapText="1"/>
    </xf>
    <xf numFmtId="1" fontId="1" fillId="23" borderId="7" xfId="0" applyNumberFormat="1" applyFont="1" applyFill="1" applyBorder="1" applyAlignment="1">
      <alignment horizontal="center" vertical="top" wrapText="1"/>
    </xf>
    <xf numFmtId="49" fontId="1" fillId="23" borderId="7" xfId="34" applyNumberFormat="1" applyFont="1" applyFill="1" applyBorder="1" applyAlignment="1">
      <alignment horizontal="center" vertical="top" wrapText="1"/>
    </xf>
    <xf numFmtId="49" fontId="1" fillId="23" borderId="7" xfId="34" applyNumberFormat="1" applyFont="1" applyFill="1" applyBorder="1" applyAlignment="1">
      <alignment horizontal="justify" vertical="top" wrapText="1"/>
    </xf>
    <xf numFmtId="49" fontId="1" fillId="23" borderId="7" xfId="34" applyNumberFormat="1" applyFont="1" applyFill="1" applyBorder="1" applyAlignment="1">
      <alignment horizontal="left" vertical="top" wrapText="1"/>
    </xf>
    <xf numFmtId="0" fontId="1" fillId="23" borderId="7" xfId="0" applyNumberFormat="1" applyFont="1" applyFill="1" applyBorder="1" applyAlignment="1" applyProtection="1">
      <alignment horizontal="justify" vertical="top" wrapText="1"/>
    </xf>
    <xf numFmtId="168" fontId="1" fillId="23" borderId="7" xfId="30" applyNumberFormat="1" applyFont="1" applyFill="1" applyBorder="1" applyAlignment="1">
      <alignment horizontal="right" vertical="top"/>
    </xf>
    <xf numFmtId="14" fontId="1" fillId="23" borderId="7" xfId="0" applyNumberFormat="1" applyFont="1" applyFill="1" applyBorder="1" applyAlignment="1">
      <alignment horizontal="right" vertical="top" wrapText="1"/>
    </xf>
    <xf numFmtId="0" fontId="15" fillId="23" borderId="7" xfId="34" applyFont="1" applyFill="1" applyBorder="1" applyAlignment="1">
      <alignment horizontal="center" vertical="top"/>
    </xf>
    <xf numFmtId="170" fontId="1" fillId="23" borderId="7" xfId="33" applyNumberFormat="1" applyFont="1" applyFill="1" applyBorder="1" applyAlignment="1" applyProtection="1">
      <alignment horizontal="center" vertical="top"/>
    </xf>
    <xf numFmtId="0" fontId="0" fillId="0" borderId="22" xfId="0" applyBorder="1"/>
    <xf numFmtId="0" fontId="0" fillId="0" borderId="13" xfId="0" applyBorder="1"/>
    <xf numFmtId="0" fontId="0" fillId="0" borderId="23" xfId="0" applyBorder="1"/>
    <xf numFmtId="0" fontId="1" fillId="0" borderId="0" xfId="0" applyFont="1"/>
    <xf numFmtId="0" fontId="0" fillId="0" borderId="24" xfId="0" applyBorder="1"/>
    <xf numFmtId="0" fontId="0" fillId="0" borderId="0" xfId="0" applyBorder="1"/>
    <xf numFmtId="0" fontId="0" fillId="0" borderId="25" xfId="0" applyBorder="1"/>
    <xf numFmtId="0" fontId="0" fillId="0" borderId="6" xfId="0" applyBorder="1"/>
    <xf numFmtId="0" fontId="0" fillId="0" borderId="26" xfId="0" applyBorder="1"/>
    <xf numFmtId="0" fontId="14" fillId="22" borderId="9" xfId="34" applyNumberFormat="1" applyFont="1" applyFill="1" applyBorder="1" applyAlignment="1">
      <alignment horizontal="center" vertical="center" wrapText="1"/>
    </xf>
    <xf numFmtId="0" fontId="17" fillId="24" borderId="11" xfId="34" applyNumberFormat="1" applyFont="1" applyFill="1" applyBorder="1" applyAlignment="1">
      <alignment horizontal="center" vertical="top" wrapText="1"/>
    </xf>
    <xf numFmtId="0" fontId="17" fillId="24" borderId="28" xfId="34" applyNumberFormat="1" applyFont="1" applyFill="1" applyBorder="1" applyAlignment="1">
      <alignment horizontal="center" vertical="top" wrapText="1"/>
    </xf>
    <xf numFmtId="0" fontId="0" fillId="24" borderId="0" xfId="0" applyFill="1" applyAlignment="1">
      <alignment vertical="top"/>
    </xf>
    <xf numFmtId="170" fontId="26" fillId="22" borderId="29" xfId="33" applyNumberFormat="1" applyFont="1" applyFill="1" applyBorder="1" applyAlignment="1" applyProtection="1">
      <alignment horizontal="justify" vertical="top"/>
    </xf>
    <xf numFmtId="0" fontId="27" fillId="22" borderId="29" xfId="33" applyFont="1" applyFill="1" applyBorder="1" applyAlignment="1" applyProtection="1">
      <alignment horizontal="left" vertical="top" wrapText="1"/>
    </xf>
    <xf numFmtId="3" fontId="18" fillId="22" borderId="30" xfId="38" applyNumberFormat="1" applyFont="1" applyFill="1" applyBorder="1" applyAlignment="1">
      <alignment horizontal="right" vertical="center"/>
    </xf>
    <xf numFmtId="3" fontId="18" fillId="22" borderId="31" xfId="38" applyNumberFormat="1" applyFont="1" applyFill="1" applyBorder="1" applyAlignment="1">
      <alignment horizontal="right" vertical="center"/>
    </xf>
    <xf numFmtId="3" fontId="18" fillId="22" borderId="29" xfId="38" applyNumberFormat="1" applyFont="1" applyFill="1" applyBorder="1" applyAlignment="1">
      <alignment horizontal="right" vertical="center"/>
    </xf>
    <xf numFmtId="0" fontId="25" fillId="0" borderId="0" xfId="0" applyFont="1" applyAlignment="1">
      <alignment vertical="top"/>
    </xf>
    <xf numFmtId="3" fontId="25" fillId="0" borderId="0" xfId="0" applyNumberFormat="1" applyFont="1" applyAlignment="1">
      <alignment vertical="top"/>
    </xf>
    <xf numFmtId="170" fontId="25" fillId="23" borderId="10" xfId="33" applyNumberFormat="1" applyFont="1" applyFill="1" applyBorder="1" applyAlignment="1" applyProtection="1">
      <alignment horizontal="left" vertical="top"/>
    </xf>
    <xf numFmtId="0" fontId="25" fillId="23" borderId="32" xfId="33" applyFont="1" applyFill="1" applyBorder="1" applyAlignment="1" applyProtection="1">
      <alignment vertical="top" wrapText="1"/>
    </xf>
    <xf numFmtId="3" fontId="25" fillId="23" borderId="33" xfId="0" applyNumberFormat="1" applyFont="1" applyFill="1" applyBorder="1" applyAlignment="1" applyProtection="1">
      <alignment horizontal="right" vertical="top" wrapText="1"/>
    </xf>
    <xf numFmtId="3" fontId="25" fillId="23" borderId="17" xfId="0" applyNumberFormat="1" applyFont="1" applyFill="1" applyBorder="1" applyAlignment="1" applyProtection="1">
      <alignment horizontal="right" vertical="top" wrapText="1"/>
    </xf>
    <xf numFmtId="3" fontId="25" fillId="23" borderId="10" xfId="0" applyNumberFormat="1" applyFont="1" applyFill="1" applyBorder="1" applyAlignment="1" applyProtection="1">
      <alignment horizontal="right" vertical="top" wrapText="1"/>
    </xf>
    <xf numFmtId="0" fontId="25" fillId="23" borderId="0" xfId="0" applyFont="1" applyFill="1" applyAlignment="1">
      <alignment vertical="top"/>
    </xf>
    <xf numFmtId="3" fontId="25" fillId="23" borderId="0" xfId="0" applyNumberFormat="1" applyFont="1" applyFill="1" applyAlignment="1">
      <alignment vertical="top"/>
    </xf>
    <xf numFmtId="170" fontId="25" fillId="23" borderId="32" xfId="33" applyNumberFormat="1" applyFont="1" applyFill="1" applyBorder="1" applyAlignment="1" applyProtection="1">
      <alignment horizontal="left" vertical="top"/>
    </xf>
    <xf numFmtId="0" fontId="25" fillId="23" borderId="10" xfId="33" applyFont="1" applyFill="1" applyBorder="1" applyAlignment="1" applyProtection="1">
      <alignment vertical="top" wrapText="1"/>
    </xf>
    <xf numFmtId="3" fontId="25" fillId="23" borderId="34" xfId="0" applyNumberFormat="1" applyFont="1" applyFill="1" applyBorder="1" applyAlignment="1" applyProtection="1">
      <alignment horizontal="right" vertical="center" wrapText="1"/>
    </xf>
    <xf numFmtId="3" fontId="25" fillId="23" borderId="35" xfId="0" applyNumberFormat="1" applyFont="1" applyFill="1" applyBorder="1" applyAlignment="1" applyProtection="1">
      <alignment horizontal="right" vertical="center" wrapText="1"/>
    </xf>
    <xf numFmtId="3" fontId="25" fillId="23" borderId="17" xfId="0" applyNumberFormat="1" applyFont="1" applyFill="1" applyBorder="1" applyAlignment="1" applyProtection="1">
      <alignment horizontal="right" vertical="center" wrapText="1"/>
    </xf>
    <xf numFmtId="3" fontId="25" fillId="23" borderId="10" xfId="0" applyNumberFormat="1" applyFont="1" applyFill="1" applyBorder="1" applyAlignment="1" applyProtection="1">
      <alignment horizontal="right" vertical="center" wrapText="1"/>
    </xf>
    <xf numFmtId="0" fontId="26" fillId="22" borderId="29" xfId="33" applyFont="1" applyFill="1" applyBorder="1" applyAlignment="1" applyProtection="1">
      <alignment horizontal="left" vertical="top" wrapText="1"/>
    </xf>
    <xf numFmtId="3" fontId="18" fillId="22" borderId="30" xfId="0" applyNumberFormat="1" applyFont="1" applyFill="1" applyBorder="1" applyAlignment="1" applyProtection="1">
      <alignment horizontal="right" vertical="top"/>
    </xf>
    <xf numFmtId="0" fontId="18" fillId="22" borderId="36" xfId="33" applyFont="1" applyFill="1" applyBorder="1" applyAlignment="1" applyProtection="1">
      <alignment horizontal="left" vertical="top" wrapText="1"/>
    </xf>
    <xf numFmtId="3" fontId="18" fillId="22" borderId="31" xfId="0" applyNumberFormat="1" applyFont="1" applyFill="1" applyBorder="1" applyAlignment="1" applyProtection="1">
      <alignment horizontal="right" vertical="top"/>
    </xf>
    <xf numFmtId="3" fontId="18" fillId="22" borderId="29" xfId="0" applyNumberFormat="1" applyFont="1" applyFill="1" applyBorder="1" applyAlignment="1" applyProtection="1">
      <alignment horizontal="right" vertical="top"/>
    </xf>
    <xf numFmtId="3" fontId="25" fillId="23" borderId="26" xfId="0" applyNumberFormat="1" applyFont="1" applyFill="1" applyBorder="1" applyAlignment="1" applyProtection="1">
      <alignment horizontal="right" vertical="top"/>
    </xf>
    <xf numFmtId="3" fontId="25" fillId="23" borderId="33" xfId="0" applyNumberFormat="1" applyFont="1" applyFill="1" applyBorder="1" applyAlignment="1" applyProtection="1">
      <alignment horizontal="right" vertical="top"/>
    </xf>
    <xf numFmtId="3" fontId="25" fillId="23" borderId="37" xfId="0" applyNumberFormat="1" applyFont="1" applyFill="1" applyBorder="1" applyAlignment="1" applyProtection="1">
      <alignment horizontal="right" vertical="top"/>
    </xf>
    <xf numFmtId="3" fontId="25" fillId="23" borderId="32" xfId="0" applyNumberFormat="1" applyFont="1" applyFill="1" applyBorder="1" applyAlignment="1" applyProtection="1">
      <alignment horizontal="right" vertical="top"/>
    </xf>
    <xf numFmtId="3" fontId="25" fillId="23" borderId="18" xfId="0" applyNumberFormat="1" applyFont="1" applyFill="1" applyBorder="1" applyAlignment="1" applyProtection="1">
      <alignment horizontal="right" vertical="top"/>
    </xf>
    <xf numFmtId="3" fontId="25" fillId="23" borderId="19" xfId="0" applyNumberFormat="1" applyFont="1" applyFill="1" applyBorder="1" applyAlignment="1" applyProtection="1">
      <alignment horizontal="right" vertical="top"/>
    </xf>
    <xf numFmtId="3" fontId="25" fillId="23" borderId="17" xfId="0" applyNumberFormat="1" applyFont="1" applyFill="1" applyBorder="1" applyAlignment="1" applyProtection="1">
      <alignment horizontal="right" vertical="top"/>
    </xf>
    <xf numFmtId="3" fontId="25" fillId="23" borderId="10" xfId="0" applyNumberFormat="1" applyFont="1" applyFill="1" applyBorder="1" applyAlignment="1" applyProtection="1">
      <alignment horizontal="right" vertical="top"/>
    </xf>
    <xf numFmtId="170" fontId="25" fillId="23" borderId="20" xfId="33" applyNumberFormat="1" applyFont="1" applyFill="1" applyBorder="1" applyAlignment="1" applyProtection="1">
      <alignment horizontal="left" vertical="top"/>
    </xf>
    <xf numFmtId="0" fontId="25" fillId="23" borderId="20" xfId="33" applyFont="1" applyFill="1" applyBorder="1" applyAlignment="1" applyProtection="1">
      <alignment vertical="top" wrapText="1"/>
    </xf>
    <xf numFmtId="3" fontId="25" fillId="23" borderId="38" xfId="0" applyNumberFormat="1" applyFont="1" applyFill="1" applyBorder="1" applyAlignment="1" applyProtection="1">
      <alignment horizontal="right" vertical="top"/>
    </xf>
    <xf numFmtId="3" fontId="25" fillId="23" borderId="39" xfId="0" applyNumberFormat="1" applyFont="1" applyFill="1" applyBorder="1" applyAlignment="1" applyProtection="1">
      <alignment horizontal="right" vertical="top"/>
    </xf>
    <xf numFmtId="3" fontId="25" fillId="23" borderId="40" xfId="0" applyNumberFormat="1" applyFont="1" applyFill="1" applyBorder="1" applyAlignment="1" applyProtection="1">
      <alignment horizontal="right" vertical="top"/>
    </xf>
    <xf numFmtId="3" fontId="25" fillId="23" borderId="20" xfId="0" applyNumberFormat="1" applyFont="1" applyFill="1" applyBorder="1" applyAlignment="1" applyProtection="1">
      <alignment horizontal="right" vertical="top"/>
    </xf>
    <xf numFmtId="0" fontId="25" fillId="23" borderId="32" xfId="33" applyFont="1" applyFill="1" applyBorder="1" applyAlignment="1" applyProtection="1">
      <alignment horizontal="left" vertical="top" wrapText="1"/>
    </xf>
    <xf numFmtId="0" fontId="25" fillId="23" borderId="10" xfId="33" applyFont="1" applyFill="1" applyBorder="1" applyAlignment="1" applyProtection="1">
      <alignment horizontal="left" vertical="top" wrapText="1"/>
    </xf>
    <xf numFmtId="0" fontId="25" fillId="23" borderId="20" xfId="33" applyFont="1" applyFill="1" applyBorder="1" applyAlignment="1" applyProtection="1">
      <alignment horizontal="left" vertical="top" wrapText="1"/>
    </xf>
    <xf numFmtId="170" fontId="18" fillId="22" borderId="10" xfId="33" applyNumberFormat="1" applyFont="1" applyFill="1" applyBorder="1" applyAlignment="1" applyProtection="1">
      <alignment horizontal="justify" vertical="top"/>
    </xf>
    <xf numFmtId="0" fontId="18" fillId="22" borderId="10" xfId="33" applyFont="1" applyFill="1" applyBorder="1" applyAlignment="1" applyProtection="1">
      <alignment horizontal="left" vertical="top" wrapText="1"/>
    </xf>
    <xf numFmtId="3" fontId="18" fillId="22" borderId="38" xfId="0" applyNumberFormat="1" applyFont="1" applyFill="1" applyBorder="1" applyAlignment="1" applyProtection="1">
      <alignment horizontal="right" vertical="top"/>
    </xf>
    <xf numFmtId="3" fontId="18" fillId="22" borderId="10" xfId="0" applyNumberFormat="1" applyFont="1" applyFill="1" applyBorder="1" applyAlignment="1" applyProtection="1">
      <alignment horizontal="right" vertical="top"/>
    </xf>
    <xf numFmtId="3" fontId="18" fillId="22" borderId="41" xfId="0" applyNumberFormat="1" applyFont="1" applyFill="1" applyBorder="1" applyAlignment="1" applyProtection="1">
      <alignment horizontal="right" vertical="top"/>
    </xf>
    <xf numFmtId="3" fontId="18" fillId="22" borderId="20" xfId="0" applyNumberFormat="1" applyFont="1" applyFill="1" applyBorder="1" applyAlignment="1" applyProtection="1">
      <alignment horizontal="right" vertical="top"/>
    </xf>
    <xf numFmtId="3" fontId="25" fillId="23" borderId="42" xfId="0" applyNumberFormat="1" applyFont="1" applyFill="1" applyBorder="1" applyAlignment="1" applyProtection="1">
      <alignment horizontal="right" vertical="top"/>
    </xf>
    <xf numFmtId="3" fontId="18" fillId="22" borderId="18" xfId="0" applyNumberFormat="1" applyFont="1" applyFill="1" applyBorder="1" applyAlignment="1" applyProtection="1">
      <alignment horizontal="right" vertical="top"/>
    </xf>
    <xf numFmtId="3" fontId="18" fillId="22" borderId="42" xfId="0" applyNumberFormat="1" applyFont="1" applyFill="1" applyBorder="1" applyAlignment="1" applyProtection="1">
      <alignment horizontal="right" vertical="top"/>
    </xf>
    <xf numFmtId="3" fontId="25" fillId="23" borderId="43" xfId="0" applyNumberFormat="1" applyFont="1" applyFill="1" applyBorder="1" applyAlignment="1" applyProtection="1">
      <alignment horizontal="right" vertical="top"/>
    </xf>
    <xf numFmtId="3" fontId="25" fillId="23" borderId="44" xfId="0" applyNumberFormat="1" applyFont="1" applyFill="1" applyBorder="1" applyAlignment="1" applyProtection="1">
      <alignment horizontal="right" vertical="top"/>
    </xf>
    <xf numFmtId="170" fontId="18" fillId="22" borderId="29" xfId="33" applyNumberFormat="1" applyFont="1" applyFill="1" applyBorder="1" applyAlignment="1" applyProtection="1">
      <alignment horizontal="justify" vertical="top"/>
    </xf>
    <xf numFmtId="0" fontId="18" fillId="22" borderId="29" xfId="33" applyFont="1" applyFill="1" applyBorder="1" applyAlignment="1" applyProtection="1">
      <alignment vertical="top" wrapText="1"/>
    </xf>
    <xf numFmtId="3" fontId="18" fillId="22" borderId="30" xfId="0" applyNumberFormat="1" applyFont="1" applyFill="1" applyBorder="1" applyAlignment="1" applyProtection="1">
      <alignment horizontal="right" vertical="center"/>
    </xf>
    <xf numFmtId="3" fontId="18" fillId="22" borderId="31" xfId="0" applyNumberFormat="1" applyFont="1" applyFill="1" applyBorder="1" applyAlignment="1" applyProtection="1">
      <alignment horizontal="right" vertical="center"/>
    </xf>
    <xf numFmtId="3" fontId="18" fillId="22" borderId="29" xfId="0" applyNumberFormat="1" applyFont="1" applyFill="1" applyBorder="1" applyAlignment="1" applyProtection="1">
      <alignment horizontal="right" vertical="center"/>
    </xf>
    <xf numFmtId="170" fontId="25" fillId="23" borderId="32" xfId="0" applyNumberFormat="1" applyFont="1" applyFill="1" applyBorder="1" applyAlignment="1" applyProtection="1">
      <alignment horizontal="left" vertical="top"/>
    </xf>
    <xf numFmtId="0" fontId="25" fillId="23" borderId="32" xfId="0" applyFont="1" applyFill="1" applyBorder="1" applyAlignment="1" applyProtection="1">
      <alignment vertical="top" wrapText="1"/>
    </xf>
    <xf numFmtId="3" fontId="25" fillId="23" borderId="6" xfId="0" applyNumberFormat="1" applyFont="1" applyFill="1" applyBorder="1" applyAlignment="1" applyProtection="1">
      <alignment horizontal="right" vertical="top"/>
    </xf>
    <xf numFmtId="170" fontId="26" fillId="22" borderId="36" xfId="33" applyNumberFormat="1" applyFont="1" applyFill="1" applyBorder="1" applyAlignment="1" applyProtection="1">
      <alignment horizontal="justify" vertical="top"/>
    </xf>
    <xf numFmtId="0" fontId="26" fillId="22" borderId="36" xfId="33" applyFont="1" applyFill="1" applyBorder="1" applyAlignment="1" applyProtection="1">
      <alignment horizontal="left" vertical="top" wrapText="1"/>
    </xf>
    <xf numFmtId="3" fontId="18" fillId="22" borderId="45" xfId="33" applyNumberFormat="1" applyFont="1" applyFill="1" applyBorder="1" applyAlignment="1" applyProtection="1">
      <alignment horizontal="right" vertical="top"/>
    </xf>
    <xf numFmtId="3" fontId="18" fillId="22" borderId="30" xfId="33" applyNumberFormat="1" applyFont="1" applyFill="1" applyBorder="1" applyAlignment="1" applyProtection="1">
      <alignment horizontal="right" vertical="top"/>
    </xf>
    <xf numFmtId="3" fontId="18" fillId="22" borderId="31" xfId="33" applyNumberFormat="1" applyFont="1" applyFill="1" applyBorder="1" applyAlignment="1" applyProtection="1">
      <alignment horizontal="right" vertical="top"/>
    </xf>
    <xf numFmtId="3" fontId="18" fillId="22" borderId="29" xfId="33" applyNumberFormat="1" applyFont="1" applyFill="1" applyBorder="1" applyAlignment="1" applyProtection="1">
      <alignment horizontal="right" vertical="top"/>
    </xf>
    <xf numFmtId="170" fontId="28" fillId="23" borderId="10" xfId="33" applyNumberFormat="1" applyFont="1" applyFill="1" applyBorder="1" applyAlignment="1" applyProtection="1">
      <alignment horizontal="left" vertical="top" wrapText="1"/>
    </xf>
    <xf numFmtId="170" fontId="28" fillId="23" borderId="20" xfId="33" applyNumberFormat="1" applyFont="1" applyFill="1" applyBorder="1" applyAlignment="1" applyProtection="1">
      <alignment horizontal="left" vertical="top" wrapText="1"/>
    </xf>
    <xf numFmtId="0" fontId="25" fillId="23" borderId="20" xfId="33" applyFont="1" applyFill="1" applyBorder="1" applyAlignment="1" applyProtection="1">
      <alignment horizontal="justify" vertical="top" wrapText="1"/>
    </xf>
    <xf numFmtId="3" fontId="25" fillId="23" borderId="39" xfId="0" applyNumberFormat="1" applyFont="1" applyFill="1" applyBorder="1" applyAlignment="1" applyProtection="1">
      <alignment horizontal="right" vertical="center"/>
    </xf>
    <xf numFmtId="3" fontId="25" fillId="23" borderId="19" xfId="0" applyNumberFormat="1" applyFont="1" applyFill="1" applyBorder="1" applyAlignment="1" applyProtection="1">
      <alignment horizontal="right" vertical="center"/>
    </xf>
    <xf numFmtId="3" fontId="25" fillId="23" borderId="33" xfId="0" applyNumberFormat="1" applyFont="1" applyFill="1" applyBorder="1" applyAlignment="1" applyProtection="1">
      <alignment horizontal="right" vertical="center" wrapText="1"/>
    </xf>
    <xf numFmtId="3" fontId="25" fillId="23" borderId="40" xfId="0" applyNumberFormat="1" applyFont="1" applyFill="1" applyBorder="1" applyAlignment="1" applyProtection="1">
      <alignment horizontal="right" vertical="center"/>
    </xf>
    <xf numFmtId="3" fontId="25" fillId="23" borderId="10" xfId="0" applyNumberFormat="1" applyFont="1" applyFill="1" applyBorder="1" applyAlignment="1" applyProtection="1">
      <alignment horizontal="right" vertical="center"/>
    </xf>
    <xf numFmtId="0" fontId="26" fillId="0" borderId="29" xfId="33" applyFont="1" applyFill="1" applyBorder="1" applyAlignment="1"/>
    <xf numFmtId="0" fontId="26" fillId="26" borderId="46" xfId="33" applyFont="1" applyFill="1" applyBorder="1" applyAlignment="1" applyProtection="1">
      <alignment vertical="center" wrapText="1"/>
    </xf>
    <xf numFmtId="3" fontId="18" fillId="26" borderId="46" xfId="0" applyNumberFormat="1" applyFont="1" applyFill="1" applyBorder="1" applyAlignment="1">
      <alignment horizontal="right" vertical="top"/>
    </xf>
    <xf numFmtId="3" fontId="29" fillId="0" borderId="0" xfId="0" applyNumberFormat="1" applyFont="1"/>
    <xf numFmtId="0" fontId="25" fillId="0" borderId="0" xfId="0" applyFont="1"/>
    <xf numFmtId="0" fontId="0" fillId="0" borderId="12" xfId="0" applyBorder="1"/>
    <xf numFmtId="3" fontId="1" fillId="0" borderId="13" xfId="0" applyNumberFormat="1" applyFont="1" applyBorder="1"/>
    <xf numFmtId="3" fontId="0" fillId="0" borderId="13" xfId="0" applyNumberFormat="1" applyBorder="1"/>
    <xf numFmtId="0" fontId="0" fillId="0" borderId="14" xfId="0" applyBorder="1"/>
    <xf numFmtId="0" fontId="30" fillId="0" borderId="0" xfId="33" applyFont="1" applyFill="1" applyBorder="1" applyAlignment="1">
      <alignment horizontal="left"/>
    </xf>
    <xf numFmtId="3" fontId="1" fillId="0" borderId="7" xfId="33" applyNumberFormat="1" applyFont="1" applyFill="1" applyBorder="1" applyAlignment="1">
      <alignment horizontal="justify"/>
    </xf>
    <xf numFmtId="3" fontId="1" fillId="0" borderId="7" xfId="33" applyNumberFormat="1" applyFont="1" applyFill="1" applyBorder="1" applyAlignment="1">
      <alignment vertical="center"/>
    </xf>
    <xf numFmtId="3" fontId="1" fillId="0" borderId="0" xfId="33" applyNumberFormat="1" applyFont="1" applyFill="1" applyBorder="1" applyAlignment="1"/>
    <xf numFmtId="4" fontId="1" fillId="0" borderId="0" xfId="33" applyNumberFormat="1" applyFont="1" applyFill="1" applyBorder="1" applyAlignment="1"/>
    <xf numFmtId="3" fontId="1" fillId="0" borderId="27" xfId="33" applyNumberFormat="1" applyFont="1" applyFill="1" applyBorder="1" applyAlignment="1"/>
    <xf numFmtId="4" fontId="0" fillId="0" borderId="0" xfId="0" applyNumberFormat="1"/>
    <xf numFmtId="3" fontId="1" fillId="0" borderId="7" xfId="33" applyNumberFormat="1" applyFont="1" applyFill="1" applyBorder="1" applyAlignment="1"/>
    <xf numFmtId="0" fontId="16" fillId="0" borderId="15" xfId="33" applyFont="1" applyFill="1" applyBorder="1" applyAlignment="1">
      <alignment horizontal="left"/>
    </xf>
    <xf numFmtId="0" fontId="30" fillId="0" borderId="16" xfId="33" applyFont="1" applyFill="1" applyBorder="1" applyAlignment="1">
      <alignment horizontal="left"/>
    </xf>
    <xf numFmtId="3" fontId="1" fillId="0" borderId="47" xfId="33" applyNumberFormat="1" applyFont="1" applyFill="1" applyBorder="1" applyAlignment="1"/>
    <xf numFmtId="3" fontId="1" fillId="0" borderId="16" xfId="33" applyNumberFormat="1" applyFont="1" applyFill="1" applyBorder="1" applyAlignment="1"/>
    <xf numFmtId="3" fontId="1" fillId="0" borderId="45" xfId="33" applyNumberFormat="1" applyFont="1" applyFill="1" applyBorder="1" applyAlignment="1"/>
    <xf numFmtId="168" fontId="0" fillId="0" borderId="0" xfId="30" applyNumberFormat="1" applyFont="1"/>
    <xf numFmtId="0" fontId="1" fillId="0" borderId="12" xfId="0" applyFont="1" applyBorder="1"/>
    <xf numFmtId="0" fontId="1" fillId="0" borderId="13" xfId="0" applyFont="1" applyBorder="1"/>
    <xf numFmtId="0" fontId="1" fillId="0" borderId="13" xfId="0" applyFont="1" applyFill="1" applyBorder="1"/>
    <xf numFmtId="0" fontId="1" fillId="0" borderId="23" xfId="0" applyFont="1" applyFill="1" applyBorder="1"/>
    <xf numFmtId="3" fontId="0" fillId="0" borderId="0" xfId="0" applyNumberFormat="1" applyBorder="1"/>
    <xf numFmtId="0" fontId="0" fillId="0" borderId="27" xfId="0" applyBorder="1"/>
    <xf numFmtId="3" fontId="1" fillId="0" borderId="14" xfId="0" applyNumberFormat="1" applyFont="1" applyBorder="1"/>
    <xf numFmtId="0" fontId="1" fillId="0" borderId="6" xfId="0" applyFont="1" applyBorder="1"/>
    <xf numFmtId="3" fontId="1" fillId="0" borderId="0" xfId="34" applyNumberFormat="1" applyFont="1" applyBorder="1" applyAlignment="1">
      <alignment vertical="center"/>
    </xf>
    <xf numFmtId="0" fontId="0" fillId="0" borderId="0" xfId="0" applyBorder="1" applyAlignment="1">
      <alignment horizontal="center"/>
    </xf>
    <xf numFmtId="0" fontId="1" fillId="0" borderId="14" xfId="33" applyFont="1" applyFill="1" applyBorder="1" applyAlignment="1">
      <alignment horizontal="left"/>
    </xf>
    <xf numFmtId="2" fontId="0" fillId="0" borderId="0" xfId="0" applyNumberFormat="1"/>
    <xf numFmtId="3" fontId="17" fillId="25" borderId="9" xfId="33" applyNumberFormat="1" applyFont="1" applyFill="1" applyBorder="1" applyAlignment="1">
      <alignment horizontal="center" vertical="center" wrapText="1"/>
    </xf>
    <xf numFmtId="0" fontId="14" fillId="25" borderId="9" xfId="34" applyNumberFormat="1" applyFont="1" applyFill="1" applyBorder="1" applyAlignment="1">
      <alignment horizontal="center" vertical="center" wrapText="1"/>
    </xf>
    <xf numFmtId="49" fontId="14" fillId="0" borderId="15" xfId="33" applyNumberFormat="1" applyFont="1" applyBorder="1" applyAlignment="1"/>
    <xf numFmtId="49" fontId="14" fillId="0" borderId="16" xfId="33" applyNumberFormat="1" applyFont="1" applyBorder="1" applyAlignment="1"/>
    <xf numFmtId="49" fontId="14" fillId="0" borderId="45" xfId="33" applyNumberFormat="1" applyFont="1" applyBorder="1" applyAlignment="1"/>
    <xf numFmtId="3" fontId="25" fillId="23" borderId="26" xfId="0" applyNumberFormat="1" applyFont="1" applyFill="1" applyBorder="1" applyAlignment="1" applyProtection="1">
      <alignment vertical="top"/>
    </xf>
    <xf numFmtId="3" fontId="25" fillId="23" borderId="18" xfId="0" applyNumberFormat="1" applyFont="1" applyFill="1" applyBorder="1" applyAlignment="1" applyProtection="1">
      <alignment vertical="top"/>
    </xf>
    <xf numFmtId="3" fontId="25" fillId="23" borderId="38" xfId="0" applyNumberFormat="1" applyFont="1" applyFill="1" applyBorder="1" applyAlignment="1" applyProtection="1">
      <alignment vertical="top"/>
    </xf>
    <xf numFmtId="3" fontId="25" fillId="23" borderId="45" xfId="0" applyNumberFormat="1" applyFont="1" applyFill="1" applyBorder="1" applyAlignment="1" applyProtection="1">
      <alignment vertical="top"/>
    </xf>
    <xf numFmtId="49" fontId="1" fillId="23" borderId="17" xfId="34" applyNumberFormat="1" applyFont="1" applyFill="1" applyBorder="1" applyAlignment="1">
      <alignment horizontal="justify" vertical="top" wrapText="1"/>
    </xf>
    <xf numFmtId="49" fontId="1" fillId="23" borderId="21" xfId="34" applyNumberFormat="1" applyFont="1" applyFill="1" applyBorder="1" applyAlignment="1">
      <alignment horizontal="left" vertical="top" wrapText="1"/>
    </xf>
    <xf numFmtId="170" fontId="1" fillId="23" borderId="7" xfId="33" applyNumberFormat="1" applyFont="1" applyFill="1" applyBorder="1" applyAlignment="1" applyProtection="1">
      <alignment horizontal="left" vertical="top"/>
    </xf>
    <xf numFmtId="3" fontId="25" fillId="23" borderId="26" xfId="0" applyNumberFormat="1" applyFont="1" applyFill="1" applyBorder="1" applyAlignment="1" applyProtection="1">
      <alignment vertical="center"/>
    </xf>
    <xf numFmtId="0" fontId="1" fillId="0" borderId="14"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1" fillId="23" borderId="7" xfId="39" applyFont="1" applyFill="1" applyBorder="1" applyAlignment="1">
      <alignment vertical="top" wrapText="1"/>
    </xf>
    <xf numFmtId="3" fontId="25" fillId="23" borderId="26" xfId="0" applyNumberFormat="1" applyFont="1" applyFill="1" applyBorder="1" applyAlignment="1" applyProtection="1">
      <alignment vertical="top" wrapText="1"/>
    </xf>
    <xf numFmtId="3" fontId="25" fillId="23" borderId="8" xfId="0" applyNumberFormat="1" applyFont="1" applyFill="1" applyBorder="1" applyAlignment="1" applyProtection="1">
      <alignment horizontal="right" vertical="center"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3" fontId="14" fillId="0" borderId="0" xfId="0" applyNumberFormat="1" applyFont="1" applyBorder="1"/>
    <xf numFmtId="0" fontId="1" fillId="0" borderId="14" xfId="0" applyFont="1" applyBorder="1"/>
    <xf numFmtId="0" fontId="0" fillId="0" borderId="15" xfId="0" applyBorder="1"/>
    <xf numFmtId="0" fontId="0" fillId="0" borderId="16" xfId="0" applyBorder="1"/>
    <xf numFmtId="164" fontId="25" fillId="0" borderId="16" xfId="0" applyNumberFormat="1" applyFont="1" applyBorder="1"/>
    <xf numFmtId="14" fontId="1" fillId="23" borderId="7" xfId="34" applyNumberFormat="1" applyFont="1" applyFill="1" applyBorder="1" applyAlignment="1">
      <alignment horizontal="right" vertical="top" wrapText="1"/>
    </xf>
    <xf numFmtId="166" fontId="0" fillId="0" borderId="0" xfId="0" applyNumberFormat="1" applyAlignment="1">
      <alignment horizontal="right"/>
    </xf>
    <xf numFmtId="0" fontId="0" fillId="0" borderId="0" xfId="0" applyAlignment="1">
      <alignment horizontal="right"/>
    </xf>
    <xf numFmtId="3" fontId="17" fillId="25" borderId="9" xfId="33" applyNumberFormat="1" applyFont="1" applyFill="1" applyBorder="1" applyAlignment="1">
      <alignment horizontal="center" vertical="top" wrapText="1"/>
    </xf>
    <xf numFmtId="0" fontId="17" fillId="29" borderId="7" xfId="34" applyNumberFormat="1" applyFont="1" applyFill="1" applyBorder="1" applyAlignment="1">
      <alignment horizontal="center" vertical="center" wrapText="1"/>
    </xf>
    <xf numFmtId="0" fontId="14" fillId="29" borderId="7" xfId="34" applyNumberFormat="1" applyFont="1" applyFill="1" applyBorder="1" applyAlignment="1">
      <alignment horizontal="center" vertical="center" wrapText="1"/>
    </xf>
    <xf numFmtId="0" fontId="14" fillId="29" borderId="17" xfId="34" applyNumberFormat="1" applyFont="1" applyFill="1" applyBorder="1" applyAlignment="1">
      <alignment horizontal="center" vertical="center" wrapText="1"/>
    </xf>
    <xf numFmtId="0" fontId="20" fillId="23" borderId="7" xfId="0" applyFont="1" applyFill="1" applyBorder="1"/>
    <xf numFmtId="166" fontId="17" fillId="27" borderId="7" xfId="34" applyNumberFormat="1" applyFont="1" applyFill="1" applyBorder="1" applyAlignment="1">
      <alignment horizontal="center" vertical="center" wrapText="1"/>
    </xf>
    <xf numFmtId="168" fontId="17" fillId="30" borderId="7" xfId="30" applyNumberFormat="1" applyFont="1" applyFill="1" applyBorder="1" applyAlignment="1">
      <alignment horizontal="center" vertical="center" wrapText="1"/>
    </xf>
    <xf numFmtId="49" fontId="17" fillId="31" borderId="7" xfId="34" applyNumberFormat="1" applyFont="1" applyFill="1" applyBorder="1" applyAlignment="1">
      <alignment horizontal="center" vertical="center" wrapText="1"/>
    </xf>
    <xf numFmtId="49" fontId="17" fillId="27" borderId="7" xfId="34" applyNumberFormat="1" applyFont="1" applyFill="1" applyBorder="1" applyAlignment="1">
      <alignment horizontal="center" vertical="center" wrapText="1"/>
    </xf>
    <xf numFmtId="0" fontId="0" fillId="27" borderId="0" xfId="0" applyFill="1" applyAlignment="1">
      <alignment horizontal="center"/>
    </xf>
    <xf numFmtId="0" fontId="0" fillId="27" borderId="0" xfId="0" applyFill="1" applyAlignment="1">
      <alignment horizontal="justify"/>
    </xf>
    <xf numFmtId="166" fontId="0" fillId="27" borderId="0" xfId="0" applyNumberFormat="1" applyFill="1" applyAlignment="1">
      <alignment horizontal="right"/>
    </xf>
    <xf numFmtId="0" fontId="14" fillId="23" borderId="7" xfId="34" applyFont="1" applyFill="1" applyBorder="1" applyAlignment="1">
      <alignment horizontal="justify" vertical="top" wrapText="1"/>
    </xf>
    <xf numFmtId="167" fontId="14" fillId="23" borderId="7" xfId="34" applyNumberFormat="1" applyFont="1" applyFill="1" applyBorder="1" applyAlignment="1">
      <alignment horizontal="right" vertical="top" wrapText="1"/>
    </xf>
    <xf numFmtId="0" fontId="0" fillId="23" borderId="0" xfId="0" applyFill="1" applyAlignment="1">
      <alignment horizontal="center"/>
    </xf>
    <xf numFmtId="0" fontId="0" fillId="23" borderId="0" xfId="0" applyFill="1" applyAlignment="1">
      <alignment horizontal="justify"/>
    </xf>
    <xf numFmtId="0" fontId="0" fillId="23" borderId="0" xfId="0" applyFill="1" applyAlignment="1">
      <alignment horizontal="justify" vertical="center" wrapText="1"/>
    </xf>
    <xf numFmtId="0" fontId="2" fillId="0" borderId="0" xfId="34" applyAlignment="1">
      <alignment horizontal="justify" vertical="center"/>
    </xf>
    <xf numFmtId="0" fontId="35" fillId="34" borderId="48" xfId="0" applyFont="1" applyFill="1" applyBorder="1" applyAlignment="1">
      <alignment horizontal="left"/>
    </xf>
    <xf numFmtId="0" fontId="36" fillId="34" borderId="0" xfId="0" applyFont="1" applyFill="1" applyBorder="1" applyAlignment="1">
      <alignment horizontal="left"/>
    </xf>
    <xf numFmtId="0" fontId="37" fillId="35" borderId="7" xfId="0" applyFont="1" applyFill="1" applyBorder="1" applyAlignment="1">
      <alignment horizontal="center" vertical="center" wrapText="1"/>
    </xf>
    <xf numFmtId="168" fontId="39" fillId="23" borderId="7" xfId="30" applyNumberFormat="1" applyFont="1" applyFill="1" applyBorder="1" applyAlignment="1">
      <alignment vertical="top"/>
    </xf>
    <xf numFmtId="171" fontId="39" fillId="0" borderId="7" xfId="0" applyNumberFormat="1" applyFont="1" applyBorder="1" applyAlignment="1">
      <alignment horizontal="center" vertical="top"/>
    </xf>
    <xf numFmtId="172" fontId="39" fillId="0" borderId="7" xfId="38" applyNumberFormat="1" applyFont="1" applyBorder="1" applyAlignment="1">
      <alignment horizontal="center" vertical="top"/>
    </xf>
    <xf numFmtId="0" fontId="39" fillId="23" borderId="7" xfId="34" applyFont="1" applyFill="1" applyBorder="1" applyAlignment="1">
      <alignment horizontal="justify" vertical="top" wrapText="1"/>
    </xf>
    <xf numFmtId="173" fontId="39" fillId="0" borderId="0" xfId="0" applyNumberFormat="1" applyFont="1"/>
    <xf numFmtId="168" fontId="39" fillId="23" borderId="7" xfId="40" applyNumberFormat="1" applyFont="1" applyFill="1" applyBorder="1" applyAlignment="1">
      <alignment horizontal="right" vertical="top"/>
    </xf>
    <xf numFmtId="172" fontId="39" fillId="23" borderId="7" xfId="38" applyNumberFormat="1" applyFont="1" applyFill="1" applyBorder="1" applyAlignment="1">
      <alignment horizontal="center" vertical="top" wrapText="1"/>
    </xf>
    <xf numFmtId="168" fontId="39" fillId="23" borderId="7" xfId="40" applyNumberFormat="1" applyFont="1" applyFill="1" applyBorder="1" applyAlignment="1">
      <alignment vertical="top"/>
    </xf>
    <xf numFmtId="0" fontId="40" fillId="37" borderId="7" xfId="0" applyFont="1" applyFill="1" applyBorder="1" applyAlignment="1">
      <alignment horizontal="center" vertical="center" wrapText="1"/>
    </xf>
    <xf numFmtId="3" fontId="40" fillId="37" borderId="7" xfId="0" applyNumberFormat="1" applyFont="1" applyFill="1" applyBorder="1" applyAlignment="1">
      <alignment horizontal="right" vertical="center" wrapText="1"/>
    </xf>
    <xf numFmtId="3" fontId="17" fillId="37" borderId="7" xfId="0" applyNumberFormat="1" applyFont="1" applyFill="1" applyBorder="1" applyAlignment="1">
      <alignment horizontal="right" vertical="center" wrapText="1"/>
    </xf>
    <xf numFmtId="4" fontId="17" fillId="37" borderId="7" xfId="0" applyNumberFormat="1" applyFont="1" applyFill="1" applyBorder="1" applyAlignment="1">
      <alignment horizontal="center" vertical="center" wrapText="1"/>
    </xf>
    <xf numFmtId="3" fontId="17" fillId="37" borderId="7" xfId="0" applyNumberFormat="1" applyFont="1" applyFill="1" applyBorder="1" applyAlignment="1">
      <alignment horizontal="center" vertical="center" wrapText="1"/>
    </xf>
    <xf numFmtId="10" fontId="17" fillId="37" borderId="7" xfId="41" applyNumberFormat="1" applyFont="1" applyFill="1" applyBorder="1" applyAlignment="1">
      <alignment horizontal="center" vertical="center" wrapText="1"/>
    </xf>
    <xf numFmtId="168" fontId="39" fillId="23" borderId="7" xfId="38" applyNumberFormat="1" applyFont="1" applyFill="1" applyBorder="1" applyAlignment="1">
      <alignment horizontal="right" vertical="top"/>
    </xf>
    <xf numFmtId="0" fontId="16" fillId="0" borderId="0" xfId="0" applyFont="1"/>
    <xf numFmtId="0" fontId="39" fillId="23" borderId="7" xfId="34" applyFont="1" applyFill="1" applyBorder="1" applyAlignment="1">
      <alignment horizontal="justify" vertical="top"/>
    </xf>
    <xf numFmtId="171" fontId="39" fillId="23" borderId="7" xfId="0" applyNumberFormat="1" applyFont="1" applyFill="1" applyBorder="1" applyAlignment="1">
      <alignment horizontal="center" vertical="top"/>
    </xf>
    <xf numFmtId="168" fontId="39" fillId="23" borderId="7" xfId="38" applyNumberFormat="1" applyFont="1" applyFill="1" applyBorder="1" applyAlignment="1">
      <alignment vertical="top"/>
    </xf>
    <xf numFmtId="0" fontId="40" fillId="35" borderId="7" xfId="0" applyFont="1" applyFill="1" applyBorder="1" applyAlignment="1">
      <alignment horizontal="center" vertical="center" wrapText="1"/>
    </xf>
    <xf numFmtId="0" fontId="37" fillId="35" borderId="7" xfId="0" applyFont="1" applyFill="1" applyBorder="1" applyAlignment="1">
      <alignment horizontal="center" vertical="top" wrapText="1"/>
    </xf>
    <xf numFmtId="168" fontId="39" fillId="0" borderId="7" xfId="30" applyNumberFormat="1" applyFont="1" applyBorder="1" applyAlignment="1">
      <alignment horizontal="right" vertical="top"/>
    </xf>
    <xf numFmtId="168" fontId="39" fillId="23" borderId="7" xfId="30" applyNumberFormat="1" applyFont="1" applyFill="1" applyBorder="1" applyAlignment="1" applyProtection="1">
      <alignment horizontal="right" vertical="top" wrapText="1"/>
    </xf>
    <xf numFmtId="0" fontId="39" fillId="0" borderId="7" xfId="34" applyFont="1" applyFill="1" applyBorder="1" applyAlignment="1">
      <alignment horizontal="justify" vertical="center" wrapText="1"/>
    </xf>
    <xf numFmtId="168" fontId="39" fillId="0" borderId="7" xfId="38" applyNumberFormat="1" applyFont="1" applyFill="1" applyBorder="1" applyAlignment="1">
      <alignment horizontal="justify" vertical="center"/>
    </xf>
    <xf numFmtId="0" fontId="39" fillId="0" borderId="7" xfId="0" applyFont="1" applyBorder="1"/>
    <xf numFmtId="168" fontId="39" fillId="23" borderId="7" xfId="38" applyNumberFormat="1" applyFont="1" applyFill="1" applyBorder="1" applyAlignment="1">
      <alignment horizontal="justify" vertical="top" wrapText="1"/>
    </xf>
    <xf numFmtId="168" fontId="39" fillId="23" borderId="7" xfId="38" applyNumberFormat="1" applyFont="1" applyFill="1" applyBorder="1" applyAlignment="1">
      <alignment horizontal="left" vertical="top" wrapText="1"/>
    </xf>
    <xf numFmtId="168" fontId="39" fillId="23" borderId="7" xfId="38" applyNumberFormat="1" applyFont="1" applyFill="1" applyBorder="1" applyAlignment="1">
      <alignment horizontal="justify" vertical="top"/>
    </xf>
    <xf numFmtId="0" fontId="42" fillId="23" borderId="7" xfId="38" applyNumberFormat="1" applyFont="1" applyFill="1" applyBorder="1" applyAlignment="1">
      <alignment horizontal="justify" vertical="top" wrapText="1"/>
    </xf>
    <xf numFmtId="14" fontId="39" fillId="23" borderId="7" xfId="0" applyNumberFormat="1" applyFont="1" applyFill="1" applyBorder="1" applyAlignment="1">
      <alignment horizontal="justify" vertical="top" wrapText="1"/>
    </xf>
    <xf numFmtId="0" fontId="39" fillId="0" borderId="7" xfId="0" applyFont="1" applyBorder="1" applyAlignment="1">
      <alignment horizontal="justify" vertical="top"/>
    </xf>
    <xf numFmtId="0" fontId="37" fillId="37" borderId="7" xfId="0" applyFont="1" applyFill="1" applyBorder="1" applyAlignment="1">
      <alignment horizontal="center" vertical="center" wrapText="1"/>
    </xf>
    <xf numFmtId="0" fontId="43" fillId="34" borderId="7" xfId="0" applyFont="1" applyFill="1" applyBorder="1" applyAlignment="1">
      <alignment horizontal="justify" vertical="center" wrapText="1"/>
    </xf>
    <xf numFmtId="0" fontId="44" fillId="34" borderId="7" xfId="0" applyFont="1" applyFill="1" applyBorder="1" applyAlignment="1">
      <alignment horizontal="justify" vertical="center" wrapText="1"/>
    </xf>
    <xf numFmtId="3" fontId="17" fillId="34" borderId="7" xfId="0" applyNumberFormat="1" applyFont="1" applyFill="1" applyBorder="1" applyAlignment="1">
      <alignment horizontal="right" vertical="center" wrapText="1"/>
    </xf>
    <xf numFmtId="4" fontId="17" fillId="34" borderId="7" xfId="0" applyNumberFormat="1" applyFont="1" applyFill="1" applyBorder="1" applyAlignment="1">
      <alignment horizontal="center" vertical="center" wrapText="1"/>
    </xf>
    <xf numFmtId="3" fontId="17" fillId="34" borderId="7" xfId="0" applyNumberFormat="1" applyFont="1" applyFill="1" applyBorder="1" applyAlignment="1">
      <alignment horizontal="center" vertical="center" wrapText="1"/>
    </xf>
    <xf numFmtId="0" fontId="36" fillId="28" borderId="17" xfId="0" applyFont="1" applyFill="1" applyBorder="1" applyAlignment="1"/>
    <xf numFmtId="0" fontId="38" fillId="28" borderId="42" xfId="0" applyFont="1" applyFill="1" applyBorder="1" applyAlignment="1"/>
    <xf numFmtId="0" fontId="38" fillId="28" borderId="42" xfId="0" applyFont="1" applyFill="1" applyBorder="1" applyAlignment="1">
      <alignment vertical="center"/>
    </xf>
    <xf numFmtId="3" fontId="39" fillId="28" borderId="42" xfId="0" applyNumberFormat="1" applyFont="1" applyFill="1" applyBorder="1"/>
    <xf numFmtId="0" fontId="39" fillId="28" borderId="42" xfId="0" applyFont="1" applyFill="1" applyBorder="1"/>
    <xf numFmtId="0" fontId="39" fillId="28" borderId="21" xfId="0" applyFont="1" applyFill="1" applyBorder="1"/>
    <xf numFmtId="0" fontId="16" fillId="36" borderId="7" xfId="0" applyFont="1" applyFill="1" applyBorder="1" applyAlignment="1">
      <alignment horizontal="justify" vertical="center" wrapText="1"/>
    </xf>
    <xf numFmtId="0" fontId="16" fillId="36" borderId="50" xfId="0" applyFont="1" applyFill="1" applyBorder="1" applyAlignment="1">
      <alignment vertical="center" wrapText="1"/>
    </xf>
    <xf numFmtId="0" fontId="16" fillId="36" borderId="7" xfId="0" applyFont="1" applyFill="1" applyBorder="1" applyAlignment="1">
      <alignment horizontal="justify" vertical="top" wrapText="1"/>
    </xf>
    <xf numFmtId="3" fontId="39" fillId="36" borderId="7" xfId="0" applyNumberFormat="1" applyFont="1" applyFill="1" applyBorder="1" applyAlignment="1">
      <alignment horizontal="right" vertical="top" wrapText="1"/>
    </xf>
    <xf numFmtId="3" fontId="38" fillId="36" borderId="7" xfId="0" applyNumberFormat="1" applyFont="1" applyFill="1" applyBorder="1" applyAlignment="1">
      <alignment horizontal="center" vertical="top" wrapText="1"/>
    </xf>
    <xf numFmtId="3" fontId="38" fillId="36" borderId="7" xfId="0" applyNumberFormat="1" applyFont="1" applyFill="1" applyBorder="1" applyAlignment="1">
      <alignment horizontal="justify" vertical="top" wrapText="1"/>
    </xf>
    <xf numFmtId="3" fontId="40" fillId="34" borderId="7" xfId="0" applyNumberFormat="1" applyFont="1" applyFill="1" applyBorder="1" applyAlignment="1">
      <alignment horizontal="right" vertical="center" wrapText="1"/>
    </xf>
    <xf numFmtId="9" fontId="40" fillId="34" borderId="7" xfId="41" applyFont="1" applyFill="1" applyBorder="1" applyAlignment="1">
      <alignment horizontal="center" vertical="center" wrapText="1"/>
    </xf>
    <xf numFmtId="0" fontId="44" fillId="32" borderId="7" xfId="0" applyFont="1" applyFill="1" applyBorder="1" applyAlignment="1">
      <alignment horizontal="justify" vertical="center" wrapText="1"/>
    </xf>
    <xf numFmtId="3" fontId="40" fillId="32" borderId="7" xfId="0" applyNumberFormat="1" applyFont="1" applyFill="1" applyBorder="1" applyAlignment="1">
      <alignment horizontal="right" vertical="center" wrapText="1"/>
    </xf>
    <xf numFmtId="4" fontId="17" fillId="32" borderId="7" xfId="0" applyNumberFormat="1" applyFont="1" applyFill="1" applyBorder="1" applyAlignment="1">
      <alignment horizontal="center" vertical="center" wrapText="1"/>
    </xf>
    <xf numFmtId="0" fontId="45" fillId="0" borderId="0" xfId="0" applyFont="1"/>
    <xf numFmtId="165" fontId="0" fillId="0" borderId="0" xfId="0" applyNumberFormat="1"/>
    <xf numFmtId="0" fontId="1" fillId="23" borderId="7" xfId="0" applyFont="1" applyFill="1" applyBorder="1" applyAlignment="1">
      <alignment horizontal="right" vertical="top"/>
    </xf>
    <xf numFmtId="0" fontId="0" fillId="23" borderId="7" xfId="0" applyFill="1" applyBorder="1" applyAlignment="1">
      <alignment vertical="top" wrapText="1"/>
    </xf>
    <xf numFmtId="174" fontId="1" fillId="23" borderId="7" xfId="0" applyNumberFormat="1" applyFont="1" applyFill="1" applyBorder="1" applyAlignment="1" applyProtection="1">
      <alignment horizontal="center" vertical="top" wrapText="1"/>
    </xf>
    <xf numFmtId="14" fontId="1" fillId="23" borderId="7" xfId="0" applyNumberFormat="1" applyFont="1" applyFill="1" applyBorder="1" applyAlignment="1">
      <alignment horizontal="center" vertical="top" wrapText="1"/>
    </xf>
    <xf numFmtId="174" fontId="1" fillId="23" borderId="7" xfId="0" applyNumberFormat="1" applyFont="1" applyFill="1" applyBorder="1" applyAlignment="1">
      <alignment horizontal="center" vertical="top" wrapText="1"/>
    </xf>
    <xf numFmtId="0" fontId="1" fillId="23" borderId="0" xfId="0" applyFont="1" applyFill="1" applyAlignment="1">
      <alignment vertical="top" wrapText="1"/>
    </xf>
    <xf numFmtId="166" fontId="17" fillId="33" borderId="7" xfId="34" applyNumberFormat="1" applyFont="1" applyFill="1" applyBorder="1" applyAlignment="1">
      <alignment horizontal="center" vertical="center" wrapText="1"/>
    </xf>
    <xf numFmtId="174" fontId="1" fillId="23" borderId="7" xfId="0" applyNumberFormat="1" applyFont="1" applyFill="1" applyBorder="1" applyAlignment="1" applyProtection="1">
      <alignment horizontal="right" vertical="top" wrapText="1"/>
    </xf>
    <xf numFmtId="1" fontId="46" fillId="23" borderId="7" xfId="0" applyNumberFormat="1" applyFont="1" applyFill="1" applyBorder="1" applyAlignment="1">
      <alignment horizontal="center" vertical="top" wrapText="1"/>
    </xf>
    <xf numFmtId="0" fontId="1" fillId="23" borderId="7" xfId="0" applyFont="1" applyFill="1" applyBorder="1" applyAlignment="1">
      <alignment horizontal="left" vertical="top" wrapText="1"/>
    </xf>
    <xf numFmtId="0" fontId="15" fillId="23" borderId="7" xfId="34" applyFont="1" applyFill="1" applyBorder="1" applyAlignment="1">
      <alignment horizontal="left" vertical="top" wrapText="1"/>
    </xf>
    <xf numFmtId="0" fontId="1" fillId="23" borderId="7" xfId="34" applyFont="1" applyFill="1" applyBorder="1" applyAlignment="1">
      <alignment horizontal="center" vertical="top"/>
    </xf>
    <xf numFmtId="0" fontId="15" fillId="23" borderId="17" xfId="34" applyFont="1" applyFill="1" applyBorder="1" applyAlignment="1">
      <alignment horizontal="center" vertical="top" wrapText="1"/>
    </xf>
    <xf numFmtId="167" fontId="1" fillId="23" borderId="7" xfId="34" applyNumberFormat="1" applyFont="1" applyFill="1" applyBorder="1" applyAlignment="1">
      <alignment horizontal="right" vertical="top" wrapText="1"/>
    </xf>
    <xf numFmtId="1" fontId="1" fillId="23" borderId="7" xfId="34" applyNumberFormat="1" applyFont="1" applyFill="1" applyBorder="1" applyAlignment="1">
      <alignment horizontal="center" vertical="top" wrapText="1"/>
    </xf>
    <xf numFmtId="0" fontId="15" fillId="23" borderId="7" xfId="34" applyFont="1" applyFill="1" applyBorder="1" applyAlignment="1">
      <alignment vertical="top" wrapText="1"/>
    </xf>
    <xf numFmtId="0" fontId="15" fillId="23" borderId="17" xfId="34" applyFont="1" applyFill="1" applyBorder="1" applyAlignment="1">
      <alignment horizontal="justify" vertical="top" wrapText="1"/>
    </xf>
    <xf numFmtId="0" fontId="2" fillId="23" borderId="7" xfId="34" applyFill="1" applyBorder="1" applyAlignment="1">
      <alignment horizontal="justify" vertical="top"/>
    </xf>
    <xf numFmtId="0" fontId="15" fillId="23" borderId="7" xfId="34" applyFont="1" applyFill="1" applyBorder="1" applyAlignment="1">
      <alignment horizontal="justify" vertical="top" wrapText="1"/>
    </xf>
    <xf numFmtId="0" fontId="15" fillId="23" borderId="7" xfId="34" applyFont="1" applyFill="1" applyBorder="1" applyAlignment="1">
      <alignment horizontal="center" vertical="top" wrapText="1"/>
    </xf>
    <xf numFmtId="168" fontId="1" fillId="23" borderId="7" xfId="30" applyNumberFormat="1" applyFont="1" applyFill="1" applyBorder="1" applyAlignment="1">
      <alignment horizontal="right" vertical="top" wrapText="1"/>
    </xf>
    <xf numFmtId="14" fontId="1" fillId="23" borderId="7" xfId="0" applyNumberFormat="1" applyFont="1" applyFill="1" applyBorder="1" applyAlignment="1">
      <alignment vertical="top" wrapText="1"/>
    </xf>
    <xf numFmtId="0" fontId="1" fillId="23" borderId="7" xfId="34" applyFont="1" applyFill="1" applyBorder="1" applyAlignment="1">
      <alignment vertical="top" wrapText="1"/>
    </xf>
    <xf numFmtId="49" fontId="1" fillId="23" borderId="7" xfId="33" applyNumberFormat="1" applyFont="1" applyFill="1" applyBorder="1" applyAlignment="1">
      <alignment horizontal="justify" vertical="top" wrapText="1"/>
    </xf>
    <xf numFmtId="49" fontId="1" fillId="23" borderId="7" xfId="33" applyNumberFormat="1" applyFont="1" applyFill="1" applyBorder="1" applyAlignment="1">
      <alignment horizontal="center" vertical="top" wrapText="1"/>
    </xf>
    <xf numFmtId="0" fontId="1" fillId="23" borderId="7" xfId="0" applyFont="1" applyFill="1" applyBorder="1" applyAlignment="1">
      <alignment horizontal="center" vertical="top" wrapText="1"/>
    </xf>
    <xf numFmtId="3" fontId="1" fillId="23" borderId="7" xfId="0" applyNumberFormat="1" applyFont="1" applyFill="1" applyBorder="1" applyAlignment="1">
      <alignment horizontal="right" vertical="top"/>
    </xf>
    <xf numFmtId="0" fontId="1" fillId="23" borderId="17" xfId="0" applyFont="1" applyFill="1" applyBorder="1" applyAlignment="1" applyProtection="1">
      <alignment horizontal="justify" vertical="top"/>
      <protection locked="0"/>
    </xf>
    <xf numFmtId="167" fontId="1" fillId="23" borderId="7" xfId="0" applyNumberFormat="1" applyFont="1" applyFill="1" applyBorder="1" applyAlignment="1">
      <alignment horizontal="center" vertical="top" wrapText="1"/>
    </xf>
    <xf numFmtId="5" fontId="1" fillId="23" borderId="7" xfId="30" applyNumberFormat="1" applyFont="1" applyFill="1" applyBorder="1" applyAlignment="1">
      <alignment horizontal="justify" vertical="top" wrapText="1"/>
    </xf>
    <xf numFmtId="14" fontId="1" fillId="23" borderId="17" xfId="0" applyNumberFormat="1" applyFont="1" applyFill="1" applyBorder="1" applyAlignment="1">
      <alignment horizontal="justify" vertical="top" wrapText="1"/>
    </xf>
    <xf numFmtId="14" fontId="1" fillId="23" borderId="7" xfId="34" applyNumberFormat="1" applyFont="1" applyFill="1" applyBorder="1" applyAlignment="1">
      <alignment vertical="top" wrapText="1"/>
    </xf>
    <xf numFmtId="0" fontId="1" fillId="23" borderId="7" xfId="0" applyFont="1" applyFill="1" applyBorder="1" applyAlignment="1">
      <alignment horizontal="justify" vertical="top"/>
    </xf>
    <xf numFmtId="0" fontId="1" fillId="23" borderId="7" xfId="0" applyFont="1" applyFill="1" applyBorder="1" applyAlignment="1">
      <alignment vertical="top"/>
    </xf>
    <xf numFmtId="168" fontId="1" fillId="23" borderId="7" xfId="30" applyNumberFormat="1" applyFont="1" applyFill="1" applyBorder="1" applyAlignment="1">
      <alignment vertical="top"/>
    </xf>
    <xf numFmtId="14" fontId="0" fillId="23" borderId="7" xfId="0" applyNumberFormat="1" applyFill="1" applyBorder="1" applyAlignment="1">
      <alignment vertical="top"/>
    </xf>
    <xf numFmtId="0" fontId="1" fillId="23" borderId="7" xfId="0" applyFont="1" applyFill="1" applyBorder="1" applyAlignment="1">
      <alignment vertical="top" wrapText="1"/>
    </xf>
    <xf numFmtId="166" fontId="1" fillId="23" borderId="7" xfId="34" applyNumberFormat="1" applyFont="1" applyFill="1" applyBorder="1" applyAlignment="1">
      <alignment vertical="top" wrapText="1"/>
    </xf>
    <xf numFmtId="167" fontId="1" fillId="23" borderId="7" xfId="34" applyNumberFormat="1" applyFont="1" applyFill="1" applyBorder="1" applyAlignment="1">
      <alignment horizontal="center" vertical="top" wrapText="1"/>
    </xf>
    <xf numFmtId="0" fontId="1" fillId="23" borderId="7" xfId="34" applyFont="1" applyFill="1" applyBorder="1" applyAlignment="1">
      <alignment horizontal="center" vertical="top" wrapText="1"/>
    </xf>
    <xf numFmtId="0" fontId="1" fillId="23" borderId="17" xfId="0" applyFont="1" applyFill="1" applyBorder="1" applyAlignment="1">
      <alignment horizontal="justify" vertical="top" wrapText="1"/>
    </xf>
    <xf numFmtId="0" fontId="32" fillId="23" borderId="0" xfId="39" applyFont="1" applyFill="1" applyAlignment="1">
      <alignment horizontal="justify" vertical="top"/>
    </xf>
    <xf numFmtId="169" fontId="1" fillId="23" borderId="7" xfId="0" applyNumberFormat="1" applyFont="1" applyFill="1" applyBorder="1" applyAlignment="1">
      <alignment horizontal="right" vertical="top"/>
    </xf>
    <xf numFmtId="0" fontId="1" fillId="23" borderId="7" xfId="0" applyNumberFormat="1" applyFont="1" applyFill="1" applyBorder="1" applyAlignment="1">
      <alignment horizontal="center" vertical="top"/>
    </xf>
    <xf numFmtId="3" fontId="1" fillId="23" borderId="7" xfId="34" applyNumberFormat="1" applyFont="1" applyFill="1" applyBorder="1" applyAlignment="1">
      <alignment horizontal="justify" vertical="top" wrapText="1"/>
    </xf>
    <xf numFmtId="3" fontId="1" fillId="23" borderId="17" xfId="34" applyNumberFormat="1" applyFont="1" applyFill="1" applyBorder="1" applyAlignment="1">
      <alignment horizontal="justify" vertical="top" wrapText="1"/>
    </xf>
    <xf numFmtId="0" fontId="2" fillId="23" borderId="7" xfId="34" applyFont="1" applyFill="1" applyBorder="1" applyAlignment="1">
      <alignment vertical="top"/>
    </xf>
    <xf numFmtId="0" fontId="2" fillId="23" borderId="0" xfId="34" applyFont="1" applyFill="1" applyAlignment="1">
      <alignment vertical="top"/>
    </xf>
    <xf numFmtId="0" fontId="1" fillId="23" borderId="0" xfId="0" applyFont="1" applyFill="1" applyAlignment="1">
      <alignment vertical="top"/>
    </xf>
    <xf numFmtId="0" fontId="1" fillId="23" borderId="7" xfId="0" applyNumberFormat="1" applyFont="1" applyFill="1" applyBorder="1" applyAlignment="1">
      <alignment horizontal="center" vertical="top" wrapText="1"/>
    </xf>
    <xf numFmtId="166" fontId="1" fillId="23" borderId="17" xfId="34" applyNumberFormat="1" applyFont="1" applyFill="1" applyBorder="1" applyAlignment="1">
      <alignment horizontal="justify" vertical="top" wrapText="1"/>
    </xf>
    <xf numFmtId="0" fontId="2" fillId="23" borderId="7" xfId="34" applyFont="1" applyFill="1" applyBorder="1" applyAlignment="1">
      <alignment horizontal="justify" vertical="top"/>
    </xf>
    <xf numFmtId="172" fontId="39" fillId="23" borderId="7" xfId="38" applyNumberFormat="1" applyFont="1" applyFill="1" applyBorder="1" applyAlignment="1">
      <alignment horizontal="center" vertical="top"/>
    </xf>
    <xf numFmtId="5" fontId="1" fillId="23" borderId="7" xfId="30" applyNumberFormat="1" applyFont="1" applyFill="1" applyBorder="1" applyAlignment="1">
      <alignment horizontal="left" vertical="top" wrapText="1"/>
    </xf>
    <xf numFmtId="0" fontId="15" fillId="23" borderId="7" xfId="34" applyFont="1" applyFill="1" applyBorder="1" applyAlignment="1">
      <alignment horizontal="justify" vertical="center" wrapText="1"/>
    </xf>
    <xf numFmtId="169" fontId="1" fillId="23" borderId="7" xfId="0" applyNumberFormat="1" applyFont="1" applyFill="1" applyBorder="1" applyAlignment="1">
      <alignment horizontal="right" vertical="top" wrapText="1"/>
    </xf>
    <xf numFmtId="9" fontId="17" fillId="37" borderId="7" xfId="41" applyNumberFormat="1" applyFont="1" applyFill="1" applyBorder="1" applyAlignment="1">
      <alignment horizontal="center" vertical="center" wrapText="1"/>
    </xf>
    <xf numFmtId="9" fontId="17" fillId="34" borderId="7" xfId="41" applyNumberFormat="1" applyFont="1" applyFill="1" applyBorder="1" applyAlignment="1">
      <alignment horizontal="center" vertical="center" wrapText="1"/>
    </xf>
    <xf numFmtId="9" fontId="40" fillId="32" borderId="7" xfId="41" applyNumberFormat="1" applyFont="1" applyFill="1" applyBorder="1" applyAlignment="1">
      <alignment horizontal="center" vertical="center" wrapText="1"/>
    </xf>
    <xf numFmtId="49" fontId="1" fillId="23" borderId="7" xfId="34" applyNumberFormat="1" applyFont="1" applyFill="1" applyBorder="1" applyAlignment="1">
      <alignment horizontal="right" vertical="top" wrapText="1"/>
    </xf>
    <xf numFmtId="0" fontId="1" fillId="23" borderId="7" xfId="34" applyFont="1" applyFill="1" applyBorder="1" applyAlignment="1">
      <alignment horizontal="right" vertical="top" wrapText="1"/>
    </xf>
    <xf numFmtId="0" fontId="0" fillId="23" borderId="7" xfId="0" applyFill="1" applyBorder="1" applyAlignment="1">
      <alignment horizontal="center" vertical="top"/>
    </xf>
    <xf numFmtId="167" fontId="0" fillId="23" borderId="7" xfId="0" applyNumberFormat="1" applyFill="1" applyBorder="1" applyAlignment="1">
      <alignment vertical="top"/>
    </xf>
    <xf numFmtId="0" fontId="0" fillId="23" borderId="7" xfId="0" applyNumberFormat="1" applyFill="1" applyBorder="1" applyAlignment="1">
      <alignment horizontal="center" vertical="top"/>
    </xf>
    <xf numFmtId="0" fontId="1" fillId="23" borderId="7" xfId="0" applyNumberFormat="1" applyFont="1" applyFill="1" applyBorder="1" applyAlignment="1">
      <alignment vertical="top" wrapText="1"/>
    </xf>
    <xf numFmtId="0" fontId="0" fillId="23" borderId="7" xfId="0" applyFill="1" applyBorder="1" applyAlignment="1">
      <alignment vertical="top"/>
    </xf>
    <xf numFmtId="0" fontId="1" fillId="23" borderId="7" xfId="0" applyFont="1" applyFill="1" applyBorder="1" applyAlignment="1">
      <alignment horizontal="right" vertical="top" wrapText="1"/>
    </xf>
    <xf numFmtId="168" fontId="1" fillId="23" borderId="7" xfId="38" applyNumberFormat="1" applyFont="1" applyFill="1" applyBorder="1" applyAlignment="1" applyProtection="1">
      <alignment horizontal="center" vertical="top" wrapText="1"/>
    </xf>
    <xf numFmtId="0" fontId="2" fillId="23" borderId="7" xfId="34" applyFill="1" applyBorder="1" applyAlignment="1">
      <alignment vertical="top"/>
    </xf>
    <xf numFmtId="14" fontId="1" fillId="23" borderId="7" xfId="0" applyNumberFormat="1" applyFont="1" applyFill="1" applyBorder="1" applyAlignment="1">
      <alignment vertical="top"/>
    </xf>
    <xf numFmtId="0" fontId="34" fillId="23" borderId="7" xfId="0" applyFont="1" applyFill="1" applyBorder="1" applyAlignment="1">
      <alignment horizontal="justify" vertical="top"/>
    </xf>
    <xf numFmtId="0" fontId="1" fillId="23" borderId="21" xfId="0" applyFont="1" applyFill="1" applyBorder="1" applyAlignment="1">
      <alignment horizontal="center" vertical="top" wrapText="1"/>
    </xf>
    <xf numFmtId="169" fontId="1" fillId="23" borderId="7" xfId="34" applyNumberFormat="1" applyFont="1" applyFill="1" applyBorder="1" applyAlignment="1">
      <alignment horizontal="right" vertical="top" wrapText="1"/>
    </xf>
    <xf numFmtId="0" fontId="15" fillId="23" borderId="21" xfId="34" applyFont="1" applyFill="1" applyBorder="1" applyAlignment="1">
      <alignment horizontal="left" vertical="top" wrapText="1"/>
    </xf>
    <xf numFmtId="0" fontId="15" fillId="23" borderId="7" xfId="0" applyFont="1" applyFill="1" applyBorder="1" applyAlignment="1">
      <alignment horizontal="left" vertical="top" wrapText="1"/>
    </xf>
    <xf numFmtId="170" fontId="1" fillId="23" borderId="7" xfId="33" applyNumberFormat="1" applyFont="1" applyFill="1" applyBorder="1" applyAlignment="1" applyProtection="1">
      <alignment horizontal="right" vertical="top"/>
    </xf>
    <xf numFmtId="0" fontId="1" fillId="23" borderId="21" xfId="34" applyFont="1" applyFill="1" applyBorder="1" applyAlignment="1">
      <alignment horizontal="left" vertical="top" wrapText="1"/>
    </xf>
    <xf numFmtId="3" fontId="1" fillId="23" borderId="7" xfId="34" applyNumberFormat="1" applyFont="1" applyFill="1" applyBorder="1" applyAlignment="1">
      <alignment vertical="top" wrapText="1"/>
    </xf>
    <xf numFmtId="168" fontId="1" fillId="23" borderId="7" xfId="30" applyNumberFormat="1" applyFont="1" applyFill="1" applyBorder="1" applyAlignment="1">
      <alignment horizontal="justify" vertical="top" wrapText="1"/>
    </xf>
    <xf numFmtId="0" fontId="32" fillId="23" borderId="7" xfId="34" applyFont="1" applyFill="1" applyBorder="1" applyAlignment="1">
      <alignment horizontal="justify" vertical="top"/>
    </xf>
    <xf numFmtId="0" fontId="32" fillId="23" borderId="7" xfId="0" applyFont="1" applyFill="1" applyBorder="1" applyAlignment="1">
      <alignment horizontal="justify" vertical="top"/>
    </xf>
    <xf numFmtId="14" fontId="1" fillId="23" borderId="17" xfId="0" applyNumberFormat="1" applyFont="1" applyFill="1" applyBorder="1" applyAlignment="1">
      <alignment horizontal="left" vertical="top" wrapText="1"/>
    </xf>
    <xf numFmtId="5" fontId="1" fillId="23" borderId="17" xfId="30" applyNumberFormat="1" applyFont="1" applyFill="1" applyBorder="1" applyAlignment="1">
      <alignment horizontal="left" vertical="top" wrapText="1"/>
    </xf>
    <xf numFmtId="0" fontId="34" fillId="23" borderId="7" xfId="0" applyFont="1" applyFill="1" applyBorder="1" applyAlignment="1">
      <alignment horizontal="justify" vertical="top" wrapText="1"/>
    </xf>
    <xf numFmtId="14" fontId="1" fillId="23" borderId="21" xfId="0" applyNumberFormat="1" applyFont="1" applyFill="1" applyBorder="1" applyAlignment="1">
      <alignment horizontal="left" vertical="top" wrapText="1"/>
    </xf>
    <xf numFmtId="0" fontId="47" fillId="23" borderId="0" xfId="0" applyFont="1" applyFill="1" applyAlignment="1">
      <alignment horizontal="justify" vertical="top"/>
    </xf>
    <xf numFmtId="0" fontId="39" fillId="0" borderId="0" xfId="0" applyFont="1" applyBorder="1" applyAlignment="1">
      <alignment horizontal="center" vertical="center" wrapText="1"/>
    </xf>
    <xf numFmtId="168" fontId="39" fillId="0" borderId="0" xfId="30" applyNumberFormat="1" applyFont="1" applyBorder="1" applyAlignment="1">
      <alignment horizontal="center" vertical="center" wrapText="1"/>
    </xf>
    <xf numFmtId="1" fontId="39" fillId="0" borderId="0" xfId="30" applyNumberFormat="1" applyFont="1" applyFill="1" applyBorder="1" applyAlignment="1">
      <alignment horizontal="right" vertical="center" wrapText="1"/>
    </xf>
    <xf numFmtId="1" fontId="39" fillId="0" borderId="53" xfId="30" applyNumberFormat="1" applyFont="1" applyFill="1" applyBorder="1" applyAlignment="1">
      <alignment horizontal="right" vertical="center" wrapText="1"/>
    </xf>
    <xf numFmtId="0" fontId="17" fillId="40" borderId="50" xfId="0" applyFont="1" applyFill="1" applyBorder="1" applyAlignment="1">
      <alignment horizontal="center" vertical="center" wrapText="1"/>
    </xf>
    <xf numFmtId="14" fontId="17" fillId="40" borderId="50" xfId="0" applyNumberFormat="1" applyFont="1" applyFill="1" applyBorder="1" applyAlignment="1">
      <alignment horizontal="center" vertical="center" wrapText="1"/>
    </xf>
    <xf numFmtId="168" fontId="17" fillId="40" borderId="50" xfId="30" applyNumberFormat="1" applyFont="1" applyFill="1" applyBorder="1" applyAlignment="1">
      <alignment horizontal="center" vertical="center" wrapText="1"/>
    </xf>
    <xf numFmtId="0" fontId="17" fillId="38" borderId="17" xfId="0" applyFont="1" applyFill="1" applyBorder="1" applyAlignment="1" applyProtection="1">
      <alignment horizontal="center" vertical="center" wrapText="1"/>
      <protection locked="0"/>
    </xf>
    <xf numFmtId="0" fontId="17" fillId="0" borderId="0" xfId="0" applyFont="1" applyBorder="1" applyAlignment="1" applyProtection="1">
      <alignment vertical="center" wrapText="1"/>
      <protection locked="0"/>
    </xf>
    <xf numFmtId="0" fontId="17" fillId="38" borderId="50" xfId="0" applyFont="1" applyFill="1" applyBorder="1" applyAlignment="1" applyProtection="1">
      <alignment horizontal="center" vertical="center" wrapText="1"/>
      <protection locked="0"/>
    </xf>
    <xf numFmtId="1" fontId="17" fillId="46" borderId="50" xfId="30" applyNumberFormat="1" applyFont="1" applyFill="1" applyBorder="1" applyAlignment="1">
      <alignment horizontal="center" vertical="center" wrapText="1"/>
    </xf>
    <xf numFmtId="1" fontId="17" fillId="25" borderId="50" xfId="30" applyNumberFormat="1" applyFont="1" applyFill="1" applyBorder="1" applyAlignment="1">
      <alignment horizontal="center" vertical="center" wrapText="1"/>
    </xf>
    <xf numFmtId="0" fontId="17" fillId="25" borderId="50" xfId="0" applyFont="1" applyFill="1" applyBorder="1" applyAlignment="1">
      <alignment horizontal="center" vertical="center" wrapText="1"/>
    </xf>
    <xf numFmtId="0" fontId="17" fillId="44" borderId="50" xfId="0" applyFont="1" applyFill="1" applyBorder="1" applyAlignment="1">
      <alignment horizontal="center" vertical="center" wrapText="1"/>
    </xf>
    <xf numFmtId="14" fontId="17" fillId="44" borderId="50" xfId="0" applyNumberFormat="1" applyFont="1" applyFill="1" applyBorder="1" applyAlignment="1">
      <alignment horizontal="center" vertical="center" wrapText="1"/>
    </xf>
    <xf numFmtId="49" fontId="17" fillId="40" borderId="50" xfId="0" applyNumberFormat="1" applyFont="1" applyFill="1" applyBorder="1" applyAlignment="1">
      <alignment horizontal="center" vertical="center" wrapText="1"/>
    </xf>
    <xf numFmtId="0" fontId="17" fillId="44" borderId="50" xfId="0" applyFont="1" applyFill="1" applyBorder="1" applyAlignment="1" applyProtection="1">
      <alignment horizontal="center" vertical="center" wrapText="1"/>
      <protection locked="0"/>
    </xf>
    <xf numFmtId="0" fontId="17" fillId="40" borderId="50" xfId="0" applyFont="1" applyFill="1" applyBorder="1" applyAlignment="1" applyProtection="1">
      <alignment horizontal="center" vertical="center" wrapText="1"/>
      <protection locked="0"/>
    </xf>
    <xf numFmtId="3" fontId="17" fillId="44" borderId="50" xfId="0" applyNumberFormat="1" applyFont="1" applyFill="1" applyBorder="1" applyAlignment="1">
      <alignment horizontal="center" vertical="center" wrapText="1"/>
    </xf>
    <xf numFmtId="0" fontId="17" fillId="38" borderId="50" xfId="0" applyFont="1" applyFill="1" applyBorder="1" applyAlignment="1">
      <alignment horizontal="center" vertical="center" wrapText="1"/>
    </xf>
    <xf numFmtId="0" fontId="1" fillId="23" borderId="50" xfId="0" applyNumberFormat="1" applyFont="1" applyFill="1" applyBorder="1" applyAlignment="1" applyProtection="1">
      <alignment horizontal="center" vertical="top" wrapText="1"/>
    </xf>
    <xf numFmtId="0" fontId="1" fillId="23" borderId="7" xfId="0" applyFont="1" applyFill="1" applyBorder="1" applyAlignment="1" applyProtection="1">
      <alignment horizontal="left" vertical="top" wrapText="1"/>
    </xf>
    <xf numFmtId="0" fontId="1" fillId="23" borderId="7" xfId="0" applyNumberFormat="1" applyFont="1" applyFill="1" applyBorder="1" applyAlignment="1" applyProtection="1">
      <alignment horizontal="center" vertical="top" wrapText="1"/>
    </xf>
    <xf numFmtId="0" fontId="1" fillId="23" borderId="50" xfId="0" applyFont="1" applyFill="1" applyBorder="1" applyAlignment="1">
      <alignment horizontal="justify" vertical="top" wrapText="1"/>
    </xf>
    <xf numFmtId="0" fontId="1" fillId="23" borderId="50" xfId="0" applyFont="1" applyFill="1" applyBorder="1" applyAlignment="1" applyProtection="1">
      <alignment horizontal="justify" vertical="top"/>
      <protection locked="0"/>
    </xf>
    <xf numFmtId="0" fontId="0" fillId="23" borderId="7" xfId="0" applyFill="1" applyBorder="1" applyAlignment="1">
      <alignment horizontal="justify" vertical="top"/>
    </xf>
    <xf numFmtId="168" fontId="1" fillId="23" borderId="50" xfId="30" applyNumberFormat="1" applyFont="1" applyFill="1" applyBorder="1" applyAlignment="1" applyProtection="1">
      <alignment horizontal="right" vertical="top" wrapText="1"/>
    </xf>
    <xf numFmtId="1" fontId="1" fillId="23" borderId="50" xfId="30" applyNumberFormat="1" applyFont="1" applyFill="1" applyBorder="1" applyAlignment="1">
      <alignment vertical="top"/>
    </xf>
    <xf numFmtId="1" fontId="1" fillId="23" borderId="50" xfId="30" applyNumberFormat="1" applyFont="1" applyFill="1" applyBorder="1" applyAlignment="1" applyProtection="1">
      <alignment horizontal="center" vertical="top" wrapText="1"/>
    </xf>
    <xf numFmtId="0" fontId="1" fillId="23" borderId="50" xfId="0" applyFont="1" applyFill="1" applyBorder="1" applyAlignment="1">
      <alignment vertical="top" wrapText="1"/>
    </xf>
    <xf numFmtId="0" fontId="1" fillId="23" borderId="50" xfId="0" applyFont="1" applyFill="1" applyBorder="1" applyAlignment="1">
      <alignment horizontal="justify" vertical="top"/>
    </xf>
    <xf numFmtId="0" fontId="1" fillId="23" borderId="50" xfId="0" applyNumberFormat="1" applyFont="1" applyFill="1" applyBorder="1" applyAlignment="1">
      <alignment horizontal="justify" vertical="top" wrapText="1"/>
    </xf>
    <xf numFmtId="0" fontId="1" fillId="23" borderId="50" xfId="0" applyFont="1" applyFill="1" applyBorder="1" applyAlignment="1" applyProtection="1">
      <alignment vertical="top" wrapText="1"/>
      <protection locked="0"/>
    </xf>
    <xf numFmtId="0" fontId="1" fillId="23" borderId="50" xfId="0" applyFont="1" applyFill="1" applyBorder="1" applyAlignment="1" applyProtection="1">
      <alignment horizontal="center" vertical="top" wrapText="1"/>
      <protection locked="0"/>
    </xf>
    <xf numFmtId="1" fontId="1" fillId="23" borderId="50" xfId="30" applyNumberFormat="1" applyFont="1" applyFill="1" applyBorder="1" applyAlignment="1" applyProtection="1">
      <alignment horizontal="justify" vertical="top" wrapText="1"/>
    </xf>
    <xf numFmtId="14" fontId="1" fillId="23" borderId="50" xfId="30" applyNumberFormat="1" applyFont="1" applyFill="1" applyBorder="1" applyAlignment="1" applyProtection="1">
      <alignment horizontal="center" vertical="top" wrapText="1"/>
    </xf>
    <xf numFmtId="168" fontId="1" fillId="23" borderId="50" xfId="30" applyNumberFormat="1" applyFont="1" applyFill="1" applyBorder="1" applyAlignment="1" applyProtection="1">
      <alignment horizontal="center" vertical="top" wrapText="1"/>
    </xf>
    <xf numFmtId="1" fontId="1" fillId="23" borderId="50" xfId="30" applyNumberFormat="1" applyFont="1" applyFill="1" applyBorder="1" applyAlignment="1" applyProtection="1">
      <alignment horizontal="right" vertical="top" wrapText="1"/>
    </xf>
    <xf numFmtId="0" fontId="48" fillId="23" borderId="50" xfId="0" applyFont="1" applyFill="1" applyBorder="1" applyAlignment="1">
      <alignment vertical="top" wrapText="1"/>
    </xf>
    <xf numFmtId="0" fontId="1" fillId="23" borderId="50" xfId="0" applyFont="1" applyFill="1" applyBorder="1" applyAlignment="1">
      <alignment horizontal="center" vertical="top" wrapText="1"/>
    </xf>
    <xf numFmtId="0" fontId="1" fillId="23" borderId="50" xfId="0" applyFont="1" applyFill="1" applyBorder="1" applyAlignment="1">
      <alignment horizontal="left" vertical="top" wrapText="1"/>
    </xf>
    <xf numFmtId="0" fontId="1" fillId="23" borderId="7" xfId="0" applyFont="1" applyFill="1" applyBorder="1" applyAlignment="1" applyProtection="1">
      <alignment vertical="top" wrapText="1"/>
      <protection locked="0"/>
    </xf>
    <xf numFmtId="174" fontId="39" fillId="23" borderId="7" xfId="0" applyNumberFormat="1" applyFont="1" applyFill="1" applyBorder="1" applyAlignment="1" applyProtection="1">
      <alignment horizontal="center" vertical="top" wrapText="1"/>
    </xf>
    <xf numFmtId="3" fontId="1" fillId="23" borderId="7" xfId="0" applyNumberFormat="1" applyFont="1" applyFill="1" applyBorder="1" applyAlignment="1">
      <alignment horizontal="right" vertical="top" wrapText="1"/>
    </xf>
    <xf numFmtId="176" fontId="14" fillId="23" borderId="7" xfId="0" applyNumberFormat="1" applyFont="1" applyFill="1" applyBorder="1" applyAlignment="1">
      <alignment horizontal="right" vertical="top" wrapText="1"/>
    </xf>
    <xf numFmtId="176" fontId="1" fillId="23" borderId="7" xfId="0" applyNumberFormat="1" applyFont="1" applyFill="1" applyBorder="1" applyAlignment="1">
      <alignment horizontal="right" vertical="top" wrapText="1"/>
    </xf>
    <xf numFmtId="175" fontId="1" fillId="23" borderId="7" xfId="0" applyNumberFormat="1" applyFont="1" applyFill="1" applyBorder="1" applyAlignment="1">
      <alignment horizontal="right" vertical="top"/>
    </xf>
    <xf numFmtId="0" fontId="1" fillId="23" borderId="0" xfId="0" applyFont="1" applyFill="1" applyBorder="1" applyAlignment="1">
      <alignment vertical="top"/>
    </xf>
    <xf numFmtId="168" fontId="1" fillId="23" borderId="7" xfId="30" applyNumberFormat="1" applyFont="1" applyFill="1" applyBorder="1" applyAlignment="1" applyProtection="1">
      <alignment horizontal="right" vertical="top" wrapText="1"/>
    </xf>
    <xf numFmtId="0" fontId="1" fillId="23" borderId="7" xfId="0" applyFont="1" applyFill="1" applyBorder="1" applyAlignment="1" applyProtection="1">
      <alignment horizontal="right" vertical="top"/>
      <protection locked="0"/>
    </xf>
    <xf numFmtId="1" fontId="1" fillId="23" borderId="7" xfId="30" applyNumberFormat="1" applyFont="1" applyFill="1" applyBorder="1" applyAlignment="1" applyProtection="1">
      <alignment horizontal="center" vertical="top" wrapText="1"/>
    </xf>
    <xf numFmtId="0" fontId="1" fillId="23" borderId="7" xfId="0" applyNumberFormat="1" applyFont="1" applyFill="1" applyBorder="1" applyAlignment="1">
      <alignment horizontal="justify" vertical="top" wrapText="1"/>
    </xf>
    <xf numFmtId="0" fontId="1" fillId="23" borderId="7" xfId="0" applyFont="1" applyFill="1" applyBorder="1" applyAlignment="1" applyProtection="1">
      <alignment horizontal="center" vertical="top" wrapText="1"/>
      <protection locked="0"/>
    </xf>
    <xf numFmtId="14" fontId="1" fillId="23" borderId="7" xfId="30" applyNumberFormat="1" applyFont="1" applyFill="1" applyBorder="1" applyAlignment="1" applyProtection="1">
      <alignment horizontal="center" vertical="top" wrapText="1"/>
    </xf>
    <xf numFmtId="168" fontId="1" fillId="23" borderId="7" xfId="30" applyNumberFormat="1" applyFont="1" applyFill="1" applyBorder="1" applyAlignment="1" applyProtection="1">
      <alignment horizontal="center" vertical="top" wrapText="1"/>
    </xf>
    <xf numFmtId="1" fontId="1" fillId="23" borderId="7" xfId="30" applyNumberFormat="1" applyFont="1" applyFill="1" applyBorder="1" applyAlignment="1" applyProtection="1">
      <alignment horizontal="right" vertical="top" wrapText="1"/>
    </xf>
    <xf numFmtId="174" fontId="1" fillId="23" borderId="7" xfId="0" applyNumberFormat="1" applyFont="1" applyFill="1" applyBorder="1" applyAlignment="1" applyProtection="1">
      <alignment horizontal="left" vertical="top" wrapText="1"/>
    </xf>
    <xf numFmtId="0" fontId="20" fillId="23" borderId="0" xfId="0" applyFont="1" applyFill="1" applyBorder="1" applyAlignment="1">
      <alignment vertical="top"/>
    </xf>
    <xf numFmtId="1" fontId="1" fillId="23" borderId="7" xfId="30" applyNumberFormat="1" applyFont="1" applyFill="1" applyBorder="1" applyAlignment="1">
      <alignment vertical="top"/>
    </xf>
    <xf numFmtId="168" fontId="1" fillId="23" borderId="7" xfId="30" applyNumberFormat="1" applyFont="1" applyFill="1" applyBorder="1" applyAlignment="1">
      <alignment vertical="top" wrapText="1"/>
    </xf>
    <xf numFmtId="168" fontId="20" fillId="23" borderId="7" xfId="30" applyNumberFormat="1" applyFont="1" applyFill="1" applyBorder="1" applyAlignment="1">
      <alignment vertical="top" wrapText="1"/>
    </xf>
    <xf numFmtId="0" fontId="1" fillId="23" borderId="17" xfId="0" applyNumberFormat="1" applyFont="1" applyFill="1" applyBorder="1" applyAlignment="1" applyProtection="1">
      <alignment horizontal="center" vertical="top" wrapText="1"/>
    </xf>
    <xf numFmtId="49" fontId="1" fillId="23" borderId="7" xfId="0" applyNumberFormat="1" applyFont="1" applyFill="1" applyBorder="1" applyAlignment="1">
      <alignment horizontal="right" vertical="top" wrapText="1"/>
    </xf>
    <xf numFmtId="3" fontId="1" fillId="23" borderId="7" xfId="0" applyNumberFormat="1" applyFont="1" applyFill="1" applyBorder="1" applyAlignment="1" applyProtection="1">
      <alignment horizontal="center" vertical="top" wrapText="1"/>
    </xf>
    <xf numFmtId="0" fontId="1" fillId="23" borderId="7" xfId="0" applyNumberFormat="1" applyFont="1" applyFill="1" applyBorder="1" applyAlignment="1">
      <alignment horizontal="right" vertical="top" wrapText="1"/>
    </xf>
    <xf numFmtId="3" fontId="1" fillId="23" borderId="7" xfId="0" applyNumberFormat="1" applyFont="1" applyFill="1" applyBorder="1" applyAlignment="1">
      <alignment horizontal="center" vertical="top"/>
    </xf>
    <xf numFmtId="0" fontId="1" fillId="23" borderId="21" xfId="0" applyFont="1" applyFill="1" applyBorder="1" applyAlignment="1">
      <alignment vertical="top" wrapText="1"/>
    </xf>
    <xf numFmtId="0" fontId="49" fillId="23" borderId="7" xfId="42" applyNumberFormat="1" applyFill="1" applyBorder="1" applyAlignment="1">
      <alignment horizontal="right" vertical="top" wrapText="1"/>
    </xf>
    <xf numFmtId="14" fontId="1" fillId="23" borderId="7" xfId="0" applyNumberFormat="1" applyFont="1" applyFill="1" applyBorder="1" applyAlignment="1">
      <alignment horizontal="center" vertical="top"/>
    </xf>
    <xf numFmtId="0" fontId="39" fillId="0" borderId="0" xfId="0" applyFont="1" applyBorder="1" applyAlignment="1">
      <alignment horizontal="center"/>
    </xf>
    <xf numFmtId="0" fontId="39" fillId="23" borderId="0" xfId="0" applyFont="1" applyFill="1" applyBorder="1" applyAlignment="1">
      <alignment horizontal="center"/>
    </xf>
    <xf numFmtId="0" fontId="39" fillId="0" borderId="0" xfId="0" applyFont="1" applyBorder="1" applyAlignment="1">
      <alignment horizontal="justify"/>
    </xf>
    <xf numFmtId="168" fontId="39" fillId="0" borderId="0" xfId="30" applyNumberFormat="1" applyFont="1" applyBorder="1" applyAlignment="1">
      <alignment horizontal="right"/>
    </xf>
    <xf numFmtId="177" fontId="39" fillId="0" borderId="0" xfId="0" applyNumberFormat="1" applyFont="1" applyBorder="1" applyAlignment="1">
      <alignment horizontal="right"/>
    </xf>
    <xf numFmtId="0" fontId="39" fillId="0" borderId="0" xfId="0" applyFont="1" applyBorder="1"/>
    <xf numFmtId="1" fontId="39" fillId="0" borderId="0" xfId="30" applyNumberFormat="1" applyFont="1" applyBorder="1" applyAlignment="1">
      <alignment horizontal="right"/>
    </xf>
    <xf numFmtId="14" fontId="39" fillId="0" borderId="0" xfId="0" applyNumberFormat="1" applyFont="1" applyBorder="1" applyAlignment="1">
      <alignment horizontal="center"/>
    </xf>
    <xf numFmtId="14" fontId="39" fillId="0" borderId="0" xfId="0" applyNumberFormat="1" applyFont="1" applyBorder="1" applyAlignment="1">
      <alignment horizontal="center" vertical="center"/>
    </xf>
    <xf numFmtId="168" fontId="39" fillId="0" borderId="0" xfId="30" applyNumberFormat="1" applyFont="1" applyBorder="1"/>
    <xf numFmtId="1" fontId="39" fillId="0" borderId="0" xfId="30" applyNumberFormat="1" applyFont="1" applyBorder="1" applyAlignment="1">
      <alignment horizontal="center"/>
    </xf>
    <xf numFmtId="0" fontId="39" fillId="0" borderId="0" xfId="0" applyFont="1" applyBorder="1" applyAlignment="1">
      <alignment horizontal="right"/>
    </xf>
    <xf numFmtId="14" fontId="39" fillId="0" borderId="0" xfId="0" applyNumberFormat="1" applyFont="1" applyBorder="1" applyAlignment="1">
      <alignment horizontal="right"/>
    </xf>
    <xf numFmtId="49" fontId="39" fillId="0" borderId="0" xfId="0" applyNumberFormat="1" applyFont="1" applyBorder="1" applyAlignment="1">
      <alignment horizontal="center"/>
    </xf>
    <xf numFmtId="14" fontId="39" fillId="23" borderId="0" xfId="0" applyNumberFormat="1" applyFont="1" applyFill="1" applyBorder="1" applyAlignment="1">
      <alignment horizontal="center" vertical="center"/>
    </xf>
    <xf numFmtId="0" fontId="39" fillId="0" borderId="0" xfId="0" applyFont="1" applyFill="1" applyBorder="1" applyAlignment="1">
      <alignment horizontal="center"/>
    </xf>
    <xf numFmtId="1" fontId="39" fillId="0" borderId="0" xfId="0" applyNumberFormat="1" applyFont="1" applyFill="1" applyBorder="1" applyAlignment="1">
      <alignment horizontal="center"/>
    </xf>
    <xf numFmtId="169" fontId="39" fillId="0" borderId="0" xfId="0" applyNumberFormat="1" applyFont="1" applyFill="1" applyBorder="1" applyAlignment="1">
      <alignment horizontal="center" vertical="top"/>
    </xf>
    <xf numFmtId="0" fontId="39" fillId="44" borderId="0" xfId="0" applyFont="1" applyFill="1" applyBorder="1"/>
    <xf numFmtId="3" fontId="39" fillId="0" borderId="0" xfId="0" applyNumberFormat="1" applyFont="1" applyBorder="1" applyAlignment="1">
      <alignment vertical="top"/>
    </xf>
    <xf numFmtId="0" fontId="39" fillId="44" borderId="0" xfId="0" applyFont="1" applyFill="1" applyBorder="1" applyAlignment="1">
      <alignment horizontal="right" vertical="top"/>
    </xf>
    <xf numFmtId="0" fontId="39" fillId="24" borderId="0" xfId="0" applyFont="1" applyFill="1" applyBorder="1"/>
    <xf numFmtId="49" fontId="39" fillId="0" borderId="0" xfId="0" applyNumberFormat="1" applyFont="1" applyBorder="1"/>
    <xf numFmtId="0" fontId="39" fillId="39" borderId="0" xfId="0" applyFont="1" applyFill="1" applyBorder="1"/>
    <xf numFmtId="168" fontId="39" fillId="39" borderId="0" xfId="30" applyNumberFormat="1" applyFont="1" applyFill="1" applyBorder="1"/>
    <xf numFmtId="0" fontId="39" fillId="0" borderId="0" xfId="0" applyNumberFormat="1" applyFont="1" applyBorder="1" applyAlignment="1">
      <alignment horizontal="center" vertical="center"/>
    </xf>
    <xf numFmtId="175" fontId="39" fillId="0" borderId="0" xfId="0" applyNumberFormat="1" applyFont="1" applyBorder="1" applyAlignment="1">
      <alignment horizontal="right" vertical="center"/>
    </xf>
    <xf numFmtId="0" fontId="39" fillId="32" borderId="0" xfId="0" applyFont="1" applyFill="1" applyBorder="1" applyAlignment="1">
      <alignment horizontal="center" vertical="center" wrapText="1"/>
    </xf>
    <xf numFmtId="0" fontId="1" fillId="32" borderId="7" xfId="0" applyFont="1" applyFill="1" applyBorder="1" applyAlignment="1">
      <alignment horizontal="justify" vertical="top" wrapText="1"/>
    </xf>
    <xf numFmtId="0" fontId="14" fillId="32" borderId="7" xfId="0" applyFont="1" applyFill="1" applyBorder="1" applyAlignment="1">
      <alignment vertical="top" wrapText="1"/>
    </xf>
    <xf numFmtId="168" fontId="14" fillId="32" borderId="7" xfId="30" applyNumberFormat="1" applyFont="1" applyFill="1" applyBorder="1" applyAlignment="1">
      <alignment horizontal="right" vertical="top"/>
    </xf>
    <xf numFmtId="0" fontId="2" fillId="23" borderId="0" xfId="34" applyFill="1" applyAlignment="1">
      <alignment vertical="top"/>
    </xf>
    <xf numFmtId="0" fontId="0" fillId="23" borderId="0" xfId="0" applyFill="1" applyAlignment="1">
      <alignment vertical="top"/>
    </xf>
    <xf numFmtId="0" fontId="32" fillId="23" borderId="7" xfId="34" applyFont="1" applyFill="1" applyBorder="1" applyAlignment="1">
      <alignment vertical="top"/>
    </xf>
    <xf numFmtId="0" fontId="32" fillId="23" borderId="0" xfId="34" applyFont="1" applyFill="1" applyAlignment="1">
      <alignment vertical="top"/>
    </xf>
    <xf numFmtId="0" fontId="2" fillId="23" borderId="0" xfId="34" applyFill="1" applyAlignment="1">
      <alignment horizontal="justify" vertical="top"/>
    </xf>
    <xf numFmtId="0" fontId="20" fillId="23" borderId="7" xfId="0" applyFont="1" applyFill="1" applyBorder="1" applyAlignment="1">
      <alignment vertical="top"/>
    </xf>
    <xf numFmtId="0" fontId="20" fillId="23" borderId="0" xfId="0" applyFont="1" applyFill="1" applyAlignment="1">
      <alignment vertical="top"/>
    </xf>
    <xf numFmtId="0" fontId="24" fillId="23" borderId="7" xfId="34" applyFont="1" applyFill="1" applyBorder="1" applyAlignment="1">
      <alignment vertical="top"/>
    </xf>
    <xf numFmtId="0" fontId="24" fillId="23" borderId="0" xfId="34" applyFont="1" applyFill="1" applyAlignment="1">
      <alignment vertical="top"/>
    </xf>
    <xf numFmtId="0" fontId="15" fillId="23" borderId="17" xfId="34" applyFont="1" applyFill="1" applyBorder="1" applyAlignment="1">
      <alignment horizontal="center" vertical="top"/>
    </xf>
    <xf numFmtId="0" fontId="14" fillId="47" borderId="9" xfId="34" applyNumberFormat="1" applyFont="1" applyFill="1" applyBorder="1" applyAlignment="1">
      <alignment horizontal="center" vertical="center" wrapText="1"/>
    </xf>
    <xf numFmtId="0" fontId="0" fillId="0" borderId="0" xfId="0" applyBorder="1" applyAlignment="1">
      <alignment horizontal="left" wrapText="1"/>
    </xf>
    <xf numFmtId="0" fontId="0" fillId="0" borderId="27" xfId="0" applyBorder="1" applyAlignment="1">
      <alignment horizontal="left" wrapText="1"/>
    </xf>
    <xf numFmtId="0" fontId="1" fillId="23" borderId="0" xfId="0" applyFont="1" applyFill="1" applyAlignment="1">
      <alignment horizontal="justify" vertical="top"/>
    </xf>
    <xf numFmtId="0" fontId="51" fillId="23" borderId="0" xfId="0" applyFont="1" applyFill="1" applyAlignment="1">
      <alignment horizontal="justify" vertical="top"/>
    </xf>
    <xf numFmtId="168" fontId="50" fillId="23" borderId="7" xfId="30" applyNumberFormat="1" applyFont="1" applyFill="1" applyBorder="1" applyAlignment="1">
      <alignment horizontal="right" vertical="top" wrapText="1"/>
    </xf>
    <xf numFmtId="167" fontId="14" fillId="32" borderId="7" xfId="34" applyNumberFormat="1" applyFont="1" applyFill="1" applyBorder="1" applyAlignment="1">
      <alignment horizontal="center" vertical="top" wrapText="1"/>
    </xf>
    <xf numFmtId="167" fontId="14" fillId="32" borderId="7" xfId="34" applyNumberFormat="1" applyFont="1" applyFill="1" applyBorder="1" applyAlignment="1">
      <alignment horizontal="right" vertical="top" wrapText="1"/>
    </xf>
    <xf numFmtId="0" fontId="52" fillId="32" borderId="0" xfId="0" applyFont="1" applyFill="1" applyBorder="1" applyAlignment="1">
      <alignment horizontal="center" vertical="center" wrapText="1"/>
    </xf>
    <xf numFmtId="0" fontId="0" fillId="0" borderId="14" xfId="0" applyBorder="1" applyAlignment="1">
      <alignment horizontal="left" wrapText="1"/>
    </xf>
    <xf numFmtId="3" fontId="0" fillId="0" borderId="0" xfId="0" applyNumberFormat="1" applyBorder="1" applyAlignment="1">
      <alignment horizontal="left" wrapText="1"/>
    </xf>
    <xf numFmtId="3" fontId="0" fillId="0" borderId="27" xfId="0" applyNumberFormat="1" applyBorder="1"/>
    <xf numFmtId="0" fontId="17" fillId="0" borderId="49" xfId="0" applyFont="1" applyBorder="1" applyAlignment="1">
      <alignment horizontal="center"/>
    </xf>
    <xf numFmtId="0" fontId="17" fillId="0" borderId="13" xfId="0" applyFont="1" applyBorder="1" applyAlignment="1">
      <alignment horizontal="center"/>
    </xf>
    <xf numFmtId="0" fontId="17" fillId="0" borderId="48" xfId="0" applyFont="1" applyBorder="1" applyAlignment="1">
      <alignment horizontal="center"/>
    </xf>
    <xf numFmtId="0" fontId="17" fillId="0" borderId="0" xfId="0" applyFont="1" applyBorder="1" applyAlignment="1">
      <alignment horizontal="center"/>
    </xf>
    <xf numFmtId="0" fontId="1" fillId="0" borderId="14"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1" fillId="0" borderId="7" xfId="0" applyFont="1" applyBorder="1" applyAlignment="1">
      <alignment horizontal="left"/>
    </xf>
    <xf numFmtId="0" fontId="0" fillId="0" borderId="7" xfId="0" applyBorder="1" applyAlignment="1">
      <alignment horizontal="left"/>
    </xf>
    <xf numFmtId="0" fontId="0" fillId="0" borderId="19" xfId="0" applyBorder="1" applyAlignment="1">
      <alignment horizontal="left"/>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7" xfId="0" applyFont="1" applyBorder="1" applyAlignment="1">
      <alignment horizontal="center" vertical="center" wrapText="1"/>
    </xf>
    <xf numFmtId="0" fontId="18" fillId="0" borderId="15" xfId="0" applyFont="1" applyBorder="1" applyAlignment="1">
      <alignment horizontal="left"/>
    </xf>
    <xf numFmtId="0" fontId="18" fillId="0" borderId="16" xfId="0" applyFont="1" applyBorder="1" applyAlignment="1">
      <alignment horizontal="left"/>
    </xf>
    <xf numFmtId="0" fontId="18" fillId="0" borderId="16" xfId="0" applyFont="1" applyBorder="1" applyAlignment="1">
      <alignment horizontal="center"/>
    </xf>
    <xf numFmtId="0" fontId="18" fillId="0" borderId="45" xfId="0" applyFont="1" applyBorder="1" applyAlignment="1">
      <alignment horizontal="left"/>
    </xf>
    <xf numFmtId="0" fontId="17" fillId="38" borderId="7" xfId="0" applyFont="1" applyFill="1" applyBorder="1" applyAlignment="1">
      <alignment horizontal="center" vertical="center" wrapText="1"/>
    </xf>
    <xf numFmtId="0" fontId="39" fillId="0" borderId="7" xfId="0" applyFont="1" applyBorder="1" applyAlignment="1">
      <alignment horizontal="center" vertical="center" wrapText="1"/>
    </xf>
    <xf numFmtId="0" fontId="18" fillId="38" borderId="7" xfId="0" applyFont="1" applyFill="1" applyBorder="1" applyAlignment="1">
      <alignment horizontal="center" vertical="center" wrapText="1"/>
    </xf>
    <xf numFmtId="0" fontId="25" fillId="0" borderId="7" xfId="0" applyFont="1" applyBorder="1" applyAlignment="1">
      <alignment horizontal="center" vertical="center" wrapText="1"/>
    </xf>
    <xf numFmtId="168" fontId="25" fillId="0" borderId="7" xfId="30" applyNumberFormat="1" applyFont="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168" fontId="17" fillId="40" borderId="7" xfId="30" applyNumberFormat="1" applyFont="1" applyFill="1" applyBorder="1" applyAlignment="1">
      <alignment horizontal="center" vertical="center" wrapText="1"/>
    </xf>
    <xf numFmtId="168" fontId="17" fillId="40" borderId="50" xfId="30" applyNumberFormat="1" applyFont="1" applyFill="1" applyBorder="1" applyAlignment="1">
      <alignment horizontal="center" vertical="center" wrapText="1"/>
    </xf>
    <xf numFmtId="0" fontId="17" fillId="40" borderId="7" xfId="0" applyFont="1" applyFill="1" applyBorder="1" applyAlignment="1">
      <alignment horizontal="center" vertical="center" wrapText="1"/>
    </xf>
    <xf numFmtId="0" fontId="39" fillId="0" borderId="7" xfId="30" applyNumberFormat="1" applyFont="1" applyBorder="1"/>
    <xf numFmtId="0" fontId="17" fillId="44" borderId="7" xfId="0" applyFont="1" applyFill="1" applyBorder="1" applyAlignment="1" applyProtection="1">
      <alignment horizontal="center" vertical="center" wrapText="1"/>
      <protection locked="0"/>
    </xf>
    <xf numFmtId="0" fontId="17" fillId="44" borderId="50" xfId="0" applyFont="1" applyFill="1" applyBorder="1" applyAlignment="1" applyProtection="1">
      <alignment horizontal="center" vertical="center" wrapText="1"/>
      <protection locked="0"/>
    </xf>
    <xf numFmtId="0" fontId="17" fillId="42" borderId="42" xfId="0" applyFont="1" applyFill="1" applyBorder="1" applyAlignment="1" applyProtection="1">
      <alignment horizontal="center" vertical="center" wrapText="1"/>
      <protection locked="0"/>
    </xf>
    <xf numFmtId="0" fontId="17" fillId="42" borderId="21" xfId="0" applyFont="1" applyFill="1" applyBorder="1" applyAlignment="1" applyProtection="1">
      <alignment horizontal="center" vertical="center" wrapText="1"/>
      <protection locked="0"/>
    </xf>
    <xf numFmtId="0" fontId="17" fillId="40" borderId="50" xfId="0" applyFont="1" applyFill="1" applyBorder="1" applyAlignment="1">
      <alignment horizontal="center" vertical="center" wrapText="1"/>
    </xf>
    <xf numFmtId="0" fontId="17" fillId="44" borderId="7" xfId="0" applyFont="1" applyFill="1" applyBorder="1" applyAlignment="1">
      <alignment horizontal="center" vertical="center" wrapText="1"/>
    </xf>
    <xf numFmtId="0" fontId="17" fillId="44" borderId="7" xfId="0" applyFont="1" applyFill="1" applyBorder="1" applyAlignment="1">
      <alignment horizontal="center" vertical="top" wrapText="1"/>
    </xf>
    <xf numFmtId="0" fontId="17" fillId="38" borderId="7" xfId="0" applyFont="1" applyFill="1" applyBorder="1" applyAlignment="1" applyProtection="1">
      <alignment horizontal="center" vertical="center" wrapText="1"/>
      <protection locked="0"/>
    </xf>
    <xf numFmtId="0" fontId="17" fillId="38" borderId="50" xfId="0" applyFont="1" applyFill="1" applyBorder="1" applyAlignment="1" applyProtection="1">
      <alignment horizontal="center" vertical="center" wrapText="1"/>
      <protection locked="0"/>
    </xf>
    <xf numFmtId="0" fontId="17" fillId="39" borderId="7" xfId="0" applyFont="1" applyFill="1" applyBorder="1" applyAlignment="1" applyProtection="1">
      <alignment horizontal="center" vertical="center" textRotation="90" wrapText="1"/>
      <protection locked="0"/>
    </xf>
    <xf numFmtId="0" fontId="17" fillId="39" borderId="50" xfId="0" applyFont="1" applyFill="1" applyBorder="1" applyAlignment="1" applyProtection="1">
      <alignment horizontal="center" vertical="center" textRotation="90" wrapText="1"/>
      <protection locked="0"/>
    </xf>
    <xf numFmtId="1" fontId="17" fillId="45" borderId="7" xfId="0" applyNumberFormat="1" applyFont="1" applyFill="1" applyBorder="1" applyAlignment="1" applyProtection="1">
      <alignment horizontal="center" vertical="center" wrapText="1"/>
      <protection locked="0"/>
    </xf>
    <xf numFmtId="1" fontId="17" fillId="45" borderId="50" xfId="0" applyNumberFormat="1" applyFont="1" applyFill="1" applyBorder="1" applyAlignment="1" applyProtection="1">
      <alignment horizontal="center" vertical="center" wrapText="1"/>
      <protection locked="0"/>
    </xf>
    <xf numFmtId="0" fontId="17" fillId="41" borderId="7" xfId="0" applyFont="1" applyFill="1" applyBorder="1" applyAlignment="1" applyProtection="1">
      <alignment horizontal="center" vertical="center" wrapText="1"/>
      <protection locked="0"/>
    </xf>
    <xf numFmtId="0" fontId="17" fillId="41" borderId="50" xfId="0" applyFont="1" applyFill="1" applyBorder="1" applyAlignment="1" applyProtection="1">
      <alignment horizontal="center" vertical="center" wrapText="1"/>
      <protection locked="0"/>
    </xf>
    <xf numFmtId="0" fontId="17" fillId="38" borderId="17" xfId="0" applyFont="1" applyFill="1" applyBorder="1" applyAlignment="1">
      <alignment horizontal="center" vertical="center" wrapText="1"/>
    </xf>
    <xf numFmtId="0" fontId="17" fillId="38" borderId="42" xfId="0" applyFont="1" applyFill="1" applyBorder="1" applyAlignment="1">
      <alignment horizontal="center" vertical="center" wrapText="1"/>
    </xf>
    <xf numFmtId="0" fontId="17" fillId="38" borderId="21" xfId="0" applyFont="1" applyFill="1" applyBorder="1" applyAlignment="1">
      <alignment horizontal="center" vertical="center" wrapText="1"/>
    </xf>
    <xf numFmtId="0" fontId="17" fillId="40" borderId="17" xfId="0" applyFont="1" applyFill="1" applyBorder="1" applyAlignment="1">
      <alignment horizontal="center" vertical="center" wrapText="1"/>
    </xf>
    <xf numFmtId="0" fontId="17" fillId="40" borderId="42" xfId="0" applyFont="1" applyFill="1" applyBorder="1" applyAlignment="1">
      <alignment horizontal="center" vertical="center" wrapText="1"/>
    </xf>
    <xf numFmtId="0" fontId="17" fillId="40" borderId="21" xfId="0" applyFont="1" applyFill="1" applyBorder="1" applyAlignment="1">
      <alignment horizontal="center" vertical="center" wrapText="1"/>
    </xf>
    <xf numFmtId="0" fontId="17" fillId="42" borderId="7" xfId="0" applyFont="1" applyFill="1" applyBorder="1" applyAlignment="1" applyProtection="1">
      <alignment horizontal="center" vertical="center" wrapText="1"/>
      <protection locked="0"/>
    </xf>
    <xf numFmtId="0" fontId="17" fillId="42" borderId="50" xfId="0" applyFont="1" applyFill="1" applyBorder="1" applyAlignment="1" applyProtection="1">
      <alignment horizontal="center" vertical="center" wrapText="1"/>
      <protection locked="0"/>
    </xf>
    <xf numFmtId="0" fontId="17" fillId="42" borderId="51" xfId="0" applyFont="1" applyFill="1" applyBorder="1" applyAlignment="1" applyProtection="1">
      <alignment horizontal="center" vertical="center" wrapText="1"/>
      <protection locked="0"/>
    </xf>
    <xf numFmtId="0" fontId="17" fillId="38" borderId="51" xfId="0" applyFont="1" applyFill="1" applyBorder="1" applyAlignment="1" applyProtection="1">
      <alignment horizontal="center" vertical="center" wrapText="1"/>
      <protection locked="0"/>
    </xf>
    <xf numFmtId="174" fontId="17" fillId="43" borderId="50" xfId="0" applyNumberFormat="1" applyFont="1" applyFill="1" applyBorder="1" applyAlignment="1" applyProtection="1">
      <alignment horizontal="center" vertical="center" wrapText="1"/>
      <protection locked="0"/>
    </xf>
    <xf numFmtId="174" fontId="17" fillId="43" borderId="51" xfId="0" applyNumberFormat="1" applyFont="1" applyFill="1" applyBorder="1" applyAlignment="1" applyProtection="1">
      <alignment horizontal="center" vertical="center" wrapText="1"/>
      <protection locked="0"/>
    </xf>
    <xf numFmtId="49" fontId="17" fillId="40" borderId="7" xfId="0" applyNumberFormat="1" applyFont="1" applyFill="1" applyBorder="1" applyAlignment="1">
      <alignment horizontal="center" vertical="center" wrapText="1"/>
    </xf>
    <xf numFmtId="49" fontId="17" fillId="40" borderId="50" xfId="0" applyNumberFormat="1" applyFont="1" applyFill="1" applyBorder="1" applyAlignment="1">
      <alignment horizontal="center" vertical="center" wrapText="1"/>
    </xf>
    <xf numFmtId="0" fontId="17" fillId="38" borderId="7" xfId="0" applyNumberFormat="1" applyFont="1" applyFill="1" applyBorder="1" applyAlignment="1">
      <alignment horizontal="center" vertical="center" textRotation="90" wrapText="1"/>
    </xf>
    <xf numFmtId="0" fontId="17" fillId="38" borderId="50" xfId="0" applyNumberFormat="1" applyFont="1" applyFill="1" applyBorder="1" applyAlignment="1">
      <alignment horizontal="center" vertical="center" textRotation="90" wrapText="1"/>
    </xf>
    <xf numFmtId="168" fontId="17" fillId="41" borderId="7" xfId="30" applyNumberFormat="1" applyFont="1" applyFill="1" applyBorder="1" applyAlignment="1" applyProtection="1">
      <alignment horizontal="center" vertical="center" wrapText="1"/>
      <protection locked="0"/>
    </xf>
    <xf numFmtId="168" fontId="17" fillId="41" borderId="50" xfId="30" applyNumberFormat="1" applyFont="1" applyFill="1" applyBorder="1" applyAlignment="1" applyProtection="1">
      <alignment horizontal="center" vertical="center" wrapText="1"/>
      <protection locked="0"/>
    </xf>
    <xf numFmtId="0" fontId="18" fillId="38" borderId="17" xfId="0" applyFont="1" applyFill="1" applyBorder="1" applyAlignment="1">
      <alignment horizontal="center" vertical="center" wrapText="1"/>
    </xf>
    <xf numFmtId="0" fontId="18" fillId="38" borderId="42"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18" fillId="23" borderId="17" xfId="0" applyFont="1" applyFill="1" applyBorder="1" applyAlignment="1">
      <alignment horizontal="center" vertical="center" wrapText="1"/>
    </xf>
    <xf numFmtId="0" fontId="18" fillId="23" borderId="42" xfId="0" applyFont="1" applyFill="1" applyBorder="1" applyAlignment="1">
      <alignment horizontal="center" vertical="center" wrapText="1"/>
    </xf>
    <xf numFmtId="0" fontId="18" fillId="23" borderId="21" xfId="0" applyFont="1" applyFill="1" applyBorder="1" applyAlignment="1">
      <alignment horizontal="center" vertical="center" wrapText="1"/>
    </xf>
    <xf numFmtId="14" fontId="39" fillId="23" borderId="50" xfId="0" applyNumberFormat="1" applyFont="1" applyFill="1" applyBorder="1" applyAlignment="1">
      <alignment horizontal="center" vertical="top"/>
    </xf>
    <xf numFmtId="14" fontId="39" fillId="23" borderId="51" xfId="0" applyNumberFormat="1" applyFont="1" applyFill="1" applyBorder="1" applyAlignment="1">
      <alignment horizontal="center" vertical="top"/>
    </xf>
    <xf numFmtId="14" fontId="39" fillId="23" borderId="52" xfId="0" applyNumberFormat="1" applyFont="1" applyFill="1" applyBorder="1" applyAlignment="1">
      <alignment horizontal="center" vertical="top"/>
    </xf>
    <xf numFmtId="3" fontId="39" fillId="36" borderId="7" xfId="0" applyNumberFormat="1" applyFont="1" applyFill="1" applyBorder="1" applyAlignment="1">
      <alignment horizontal="justify" vertical="top" wrapText="1"/>
    </xf>
    <xf numFmtId="0" fontId="16" fillId="23" borderId="50" xfId="34" applyFont="1" applyFill="1" applyBorder="1" applyAlignment="1">
      <alignment horizontal="justify" vertical="top" wrapText="1"/>
    </xf>
    <xf numFmtId="0" fontId="16" fillId="23" borderId="51" xfId="34" applyFont="1" applyFill="1" applyBorder="1" applyAlignment="1">
      <alignment horizontal="justify" vertical="top" wrapText="1"/>
    </xf>
    <xf numFmtId="0" fontId="16" fillId="23" borderId="52" xfId="34" applyFont="1" applyFill="1" applyBorder="1" applyAlignment="1">
      <alignment horizontal="justify" vertical="top" wrapText="1"/>
    </xf>
    <xf numFmtId="0" fontId="39" fillId="23" borderId="50" xfId="0" applyFont="1" applyFill="1" applyBorder="1" applyAlignment="1">
      <alignment horizontal="justify" vertical="top" wrapText="1"/>
    </xf>
    <xf numFmtId="0" fontId="39" fillId="23" borderId="51" xfId="0" applyFont="1" applyFill="1" applyBorder="1" applyAlignment="1">
      <alignment horizontal="justify" vertical="top" wrapText="1"/>
    </xf>
    <xf numFmtId="3" fontId="39" fillId="23" borderId="7" xfId="0" applyNumberFormat="1" applyFont="1" applyFill="1" applyBorder="1" applyAlignment="1">
      <alignment horizontal="right" vertical="top" wrapText="1"/>
    </xf>
    <xf numFmtId="3" fontId="39" fillId="36" borderId="7" xfId="0" applyNumberFormat="1" applyFont="1" applyFill="1" applyBorder="1" applyAlignment="1">
      <alignment horizontal="right" vertical="top" wrapText="1"/>
    </xf>
    <xf numFmtId="3" fontId="38" fillId="36" borderId="50" xfId="0" applyNumberFormat="1" applyFont="1" applyFill="1" applyBorder="1" applyAlignment="1">
      <alignment horizontal="center" vertical="top" wrapText="1"/>
    </xf>
    <xf numFmtId="3" fontId="38" fillId="36" borderId="51" xfId="0" applyNumberFormat="1" applyFont="1" applyFill="1" applyBorder="1" applyAlignment="1">
      <alignment horizontal="center" vertical="top" wrapText="1"/>
    </xf>
    <xf numFmtId="3" fontId="38" fillId="36" borderId="52" xfId="0" applyNumberFormat="1" applyFont="1" applyFill="1" applyBorder="1" applyAlignment="1">
      <alignment horizontal="center" vertical="top" wrapText="1"/>
    </xf>
    <xf numFmtId="4" fontId="41" fillId="36" borderId="50" xfId="0" applyNumberFormat="1" applyFont="1" applyFill="1" applyBorder="1" applyAlignment="1">
      <alignment horizontal="justify" vertical="center" wrapText="1"/>
    </xf>
    <xf numFmtId="4" fontId="41" fillId="36" borderId="52" xfId="0" applyNumberFormat="1" applyFont="1" applyFill="1" applyBorder="1" applyAlignment="1">
      <alignment horizontal="justify" vertical="center" wrapText="1"/>
    </xf>
    <xf numFmtId="0" fontId="36" fillId="34" borderId="48" xfId="0" applyFont="1" applyFill="1" applyBorder="1" applyAlignment="1">
      <alignment horizontal="left"/>
    </xf>
    <xf numFmtId="0" fontId="36" fillId="34" borderId="0" xfId="0" applyFont="1" applyFill="1" applyBorder="1" applyAlignment="1">
      <alignment horizontal="left"/>
    </xf>
    <xf numFmtId="0" fontId="40" fillId="28" borderId="37" xfId="0" applyFont="1" applyFill="1" applyBorder="1" applyAlignment="1">
      <alignment horizontal="left" vertical="top" wrapText="1"/>
    </xf>
    <xf numFmtId="0" fontId="40" fillId="28" borderId="6" xfId="0" applyFont="1" applyFill="1" applyBorder="1" applyAlignment="1">
      <alignment horizontal="left" vertical="top" wrapText="1"/>
    </xf>
    <xf numFmtId="0" fontId="38" fillId="36" borderId="50" xfId="0" applyFont="1" applyFill="1" applyBorder="1" applyAlignment="1">
      <alignment horizontal="justify" vertical="top" wrapText="1"/>
    </xf>
    <xf numFmtId="0" fontId="38" fillId="36" borderId="51" xfId="0" applyFont="1" applyFill="1" applyBorder="1" applyAlignment="1">
      <alignment horizontal="justify" vertical="top" wrapText="1"/>
    </xf>
    <xf numFmtId="0" fontId="38" fillId="36" borderId="52" xfId="0" applyFont="1" applyFill="1" applyBorder="1" applyAlignment="1">
      <alignment horizontal="justify" vertical="top"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Hipervínculo" xfId="42" builtinId="8"/>
    <cellStyle name="Millares" xfId="30" builtinId="3"/>
    <cellStyle name="Millares 2" xfId="38"/>
    <cellStyle name="Millares 5" xfId="40"/>
    <cellStyle name="Neutral" xfId="31" builtinId="28" customBuiltin="1"/>
    <cellStyle name="Normal" xfId="0" builtinId="0"/>
    <cellStyle name="Normal 2" xfId="32"/>
    <cellStyle name="Normal 6" xfId="39"/>
    <cellStyle name="Normal 9" xfId="33"/>
    <cellStyle name="Normal_Hoja1" xfId="34"/>
    <cellStyle name="Output" xfId="35"/>
    <cellStyle name="Porcentaje 2 2" xfId="41"/>
    <cellStyle name="Title" xfId="36"/>
    <cellStyle name="Total" xfId="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93603</xdr:colOff>
      <xdr:row>0</xdr:row>
      <xdr:rowOff>92000</xdr:rowOff>
    </xdr:from>
    <xdr:to>
      <xdr:col>1</xdr:col>
      <xdr:colOff>1279071</xdr:colOff>
      <xdr:row>4</xdr:row>
      <xdr:rowOff>135722</xdr:rowOff>
    </xdr:to>
    <xdr:pic>
      <xdr:nvPicPr>
        <xdr:cNvPr id="2" name="Picture 17" descr="logo nuevo contraloria">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3" y="92000"/>
          <a:ext cx="1614093" cy="1167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85725</xdr:rowOff>
    </xdr:from>
    <xdr:to>
      <xdr:col>0</xdr:col>
      <xdr:colOff>1285875</xdr:colOff>
      <xdr:row>5</xdr:row>
      <xdr:rowOff>19050</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257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F110"/>
  <sheetViews>
    <sheetView showGridLines="0" tabSelected="1" view="pageBreakPreview" zoomScale="70" zoomScaleNormal="85" zoomScaleSheetLayoutView="70" workbookViewId="0">
      <pane xSplit="2" ySplit="6" topLeftCell="C7" activePane="bottomRight" state="frozen"/>
      <selection pane="topRight" activeCell="C1" sqref="C1"/>
      <selection pane="bottomLeft" activeCell="A7" sqref="A7"/>
      <selection pane="bottomRight" activeCell="C1" sqref="C1:R4"/>
    </sheetView>
  </sheetViews>
  <sheetFormatPr baseColWidth="10" defaultColWidth="9.140625" defaultRowHeight="12.75" x14ac:dyDescent="0.2"/>
  <cols>
    <col min="1" max="1" width="6.42578125" style="16" customWidth="1"/>
    <col min="2" max="2" width="22.7109375" customWidth="1"/>
    <col min="3" max="3" width="18.5703125" style="16" customWidth="1"/>
    <col min="4" max="4" width="18.140625" customWidth="1"/>
    <col min="5" max="5" width="17.5703125" style="197" customWidth="1"/>
    <col min="6" max="6" width="17" style="198" customWidth="1"/>
    <col min="7" max="7" width="17.28515625" style="6" customWidth="1"/>
    <col min="8" max="8" width="18.140625" style="6" customWidth="1"/>
    <col min="9" max="9" width="19" style="199" customWidth="1"/>
    <col min="10" max="10" width="15.5703125" style="186" customWidth="1"/>
    <col min="11" max="11" width="22.140625" style="186" customWidth="1"/>
    <col min="12" max="12" width="19.7109375" style="187" customWidth="1"/>
    <col min="13" max="13" width="15.28515625" style="187" customWidth="1"/>
    <col min="14" max="14" width="12.5703125" style="16" customWidth="1"/>
    <col min="15" max="15" width="17.85546875" style="187" customWidth="1"/>
    <col min="16" max="16" width="34.42578125" bestFit="1" customWidth="1"/>
    <col min="17" max="17" width="31.28515625" customWidth="1"/>
    <col min="18" max="18" width="49.7109375" customWidth="1"/>
    <col min="19" max="19" width="25.28515625" customWidth="1"/>
    <col min="20" max="20" width="20.85546875" customWidth="1"/>
    <col min="21" max="21" width="17.5703125" customWidth="1"/>
    <col min="22" max="22" width="17" hidden="1" customWidth="1"/>
    <col min="23" max="23" width="18.85546875" hidden="1" customWidth="1"/>
    <col min="24" max="24" width="18.42578125" hidden="1" customWidth="1"/>
    <col min="25" max="257" width="11.42578125" customWidth="1"/>
  </cols>
  <sheetData>
    <row r="1" spans="1:240" ht="22.5" customHeight="1" x14ac:dyDescent="0.2">
      <c r="A1" s="176"/>
      <c r="B1" s="36"/>
      <c r="C1" s="484" t="s">
        <v>325</v>
      </c>
      <c r="D1" s="485"/>
      <c r="E1" s="485"/>
      <c r="F1" s="485"/>
      <c r="G1" s="485"/>
      <c r="H1" s="485"/>
      <c r="I1" s="485"/>
      <c r="J1" s="485"/>
      <c r="K1" s="485"/>
      <c r="L1" s="485"/>
      <c r="M1" s="485"/>
      <c r="N1" s="485"/>
      <c r="O1" s="485"/>
      <c r="P1" s="485"/>
      <c r="Q1" s="485"/>
      <c r="R1" s="486"/>
    </row>
    <row r="2" spans="1:240" ht="18" customHeight="1" x14ac:dyDescent="0.2">
      <c r="A2" s="177"/>
      <c r="B2" s="150"/>
      <c r="C2" s="487"/>
      <c r="D2" s="488"/>
      <c r="E2" s="488"/>
      <c r="F2" s="488"/>
      <c r="G2" s="488"/>
      <c r="H2" s="488"/>
      <c r="I2" s="488"/>
      <c r="J2" s="488"/>
      <c r="K2" s="488"/>
      <c r="L2" s="488"/>
      <c r="M2" s="488"/>
      <c r="N2" s="488"/>
      <c r="O2" s="488"/>
      <c r="P2" s="488"/>
      <c r="Q2" s="488"/>
      <c r="R2" s="489"/>
    </row>
    <row r="3" spans="1:240" ht="23.25" customHeight="1" x14ac:dyDescent="0.2">
      <c r="A3" s="177"/>
      <c r="B3" s="150"/>
      <c r="C3" s="487"/>
      <c r="D3" s="488"/>
      <c r="E3" s="488"/>
      <c r="F3" s="488"/>
      <c r="G3" s="488"/>
      <c r="H3" s="488"/>
      <c r="I3" s="488"/>
      <c r="J3" s="488"/>
      <c r="K3" s="488"/>
      <c r="L3" s="488"/>
      <c r="M3" s="488"/>
      <c r="N3" s="488"/>
      <c r="O3" s="488"/>
      <c r="P3" s="488"/>
      <c r="Q3" s="488"/>
      <c r="R3" s="489"/>
    </row>
    <row r="4" spans="1:240" ht="24.75" customHeight="1" x14ac:dyDescent="0.2">
      <c r="A4" s="177"/>
      <c r="B4" s="150"/>
      <c r="C4" s="487"/>
      <c r="D4" s="488"/>
      <c r="E4" s="488"/>
      <c r="F4" s="488"/>
      <c r="G4" s="488"/>
      <c r="H4" s="488"/>
      <c r="I4" s="488"/>
      <c r="J4" s="488"/>
      <c r="K4" s="488"/>
      <c r="L4" s="488"/>
      <c r="M4" s="488"/>
      <c r="N4" s="488"/>
      <c r="O4" s="488"/>
      <c r="P4" s="488"/>
      <c r="Q4" s="488"/>
      <c r="R4" s="489"/>
    </row>
    <row r="5" spans="1:240" ht="16.5" customHeight="1" thickBot="1" x14ac:dyDescent="0.3">
      <c r="A5" s="178"/>
      <c r="B5" s="179"/>
      <c r="C5" s="490" t="s">
        <v>471</v>
      </c>
      <c r="D5" s="491"/>
      <c r="E5" s="491"/>
      <c r="F5" s="491"/>
      <c r="G5" s="491"/>
      <c r="H5" s="491"/>
      <c r="I5" s="491"/>
      <c r="J5" s="491"/>
      <c r="K5" s="491"/>
      <c r="L5" s="491"/>
      <c r="M5" s="491"/>
      <c r="N5" s="492"/>
      <c r="O5" s="491"/>
      <c r="P5" s="491"/>
      <c r="Q5" s="491"/>
      <c r="R5" s="493"/>
    </row>
    <row r="6" spans="1:240" ht="80.25" customHeight="1" x14ac:dyDescent="0.25">
      <c r="A6" s="15" t="s">
        <v>179</v>
      </c>
      <c r="B6" s="2" t="s">
        <v>32</v>
      </c>
      <c r="C6" s="2" t="s">
        <v>3</v>
      </c>
      <c r="D6" s="195" t="s">
        <v>4</v>
      </c>
      <c r="E6" s="196" t="s">
        <v>5</v>
      </c>
      <c r="F6" s="196" t="s">
        <v>6</v>
      </c>
      <c r="G6" s="3" t="s">
        <v>7</v>
      </c>
      <c r="H6" s="3" t="s">
        <v>8</v>
      </c>
      <c r="I6" s="193" t="s">
        <v>9</v>
      </c>
      <c r="J6" s="194" t="s">
        <v>349</v>
      </c>
      <c r="K6" s="272" t="s">
        <v>10</v>
      </c>
      <c r="L6" s="4" t="s">
        <v>11</v>
      </c>
      <c r="M6" s="4" t="s">
        <v>12</v>
      </c>
      <c r="N6" s="7" t="s">
        <v>13</v>
      </c>
      <c r="O6" s="4" t="s">
        <v>14</v>
      </c>
      <c r="P6" s="4" t="s">
        <v>15</v>
      </c>
      <c r="Q6" s="5" t="s">
        <v>16</v>
      </c>
      <c r="R6" s="5" t="s">
        <v>17</v>
      </c>
      <c r="S6" s="189" t="s">
        <v>329</v>
      </c>
      <c r="T6" s="189" t="s">
        <v>330</v>
      </c>
      <c r="U6" s="189" t="s">
        <v>331</v>
      </c>
      <c r="V6" s="190" t="s">
        <v>332</v>
      </c>
      <c r="W6" s="190" t="s">
        <v>333</v>
      </c>
      <c r="X6" s="191" t="s">
        <v>334</v>
      </c>
      <c r="Y6" s="205"/>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53" customFormat="1" ht="175.5" customHeight="1" x14ac:dyDescent="0.2">
      <c r="A7" s="25">
        <v>1</v>
      </c>
      <c r="B7" s="20" t="s">
        <v>2</v>
      </c>
      <c r="C7" s="26" t="s">
        <v>18</v>
      </c>
      <c r="D7" s="27" t="s">
        <v>253</v>
      </c>
      <c r="E7" s="325" t="s">
        <v>19</v>
      </c>
      <c r="F7" s="28" t="s">
        <v>20</v>
      </c>
      <c r="G7" s="18" t="s">
        <v>259</v>
      </c>
      <c r="H7" s="13" t="s">
        <v>21</v>
      </c>
      <c r="I7" s="30">
        <v>30000000</v>
      </c>
      <c r="J7" s="30"/>
      <c r="K7" s="8">
        <v>42444</v>
      </c>
      <c r="L7" s="31">
        <v>42472</v>
      </c>
      <c r="M7" s="31">
        <v>42477</v>
      </c>
      <c r="N7" s="9">
        <v>120</v>
      </c>
      <c r="O7" s="31">
        <v>42597</v>
      </c>
      <c r="P7" s="275" t="s">
        <v>22</v>
      </c>
      <c r="Q7" s="29" t="s">
        <v>23</v>
      </c>
      <c r="R7" s="14" t="s">
        <v>24</v>
      </c>
      <c r="S7" s="283" t="s">
        <v>454</v>
      </c>
      <c r="T7" s="334"/>
      <c r="U7" s="334"/>
      <c r="V7" s="334"/>
      <c r="W7" s="334"/>
      <c r="X7" s="334"/>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c r="EM7" s="452"/>
      <c r="EN7" s="452"/>
      <c r="EO7" s="452"/>
      <c r="EP7" s="452"/>
      <c r="EQ7" s="452"/>
      <c r="ER7" s="452"/>
      <c r="ES7" s="452"/>
      <c r="ET7" s="452"/>
      <c r="EU7" s="452"/>
      <c r="EV7" s="452"/>
      <c r="EW7" s="452"/>
      <c r="EX7" s="452"/>
      <c r="EY7" s="452"/>
      <c r="EZ7" s="452"/>
      <c r="FA7" s="452"/>
      <c r="FB7" s="452"/>
      <c r="FC7" s="452"/>
      <c r="FD7" s="452"/>
      <c r="FE7" s="452"/>
      <c r="FF7" s="452"/>
      <c r="FG7" s="452"/>
      <c r="FH7" s="452"/>
      <c r="FI7" s="452"/>
      <c r="FJ7" s="452"/>
      <c r="FK7" s="452"/>
      <c r="FL7" s="452"/>
      <c r="FM7" s="452"/>
      <c r="FN7" s="452"/>
      <c r="FO7" s="452"/>
      <c r="FP7" s="452"/>
      <c r="FQ7" s="452"/>
      <c r="FR7" s="452"/>
      <c r="FS7" s="452"/>
      <c r="FT7" s="452"/>
      <c r="FU7" s="452"/>
      <c r="FV7" s="452"/>
      <c r="FW7" s="452"/>
      <c r="FX7" s="452"/>
      <c r="FY7" s="452"/>
      <c r="FZ7" s="452"/>
      <c r="GA7" s="452"/>
      <c r="GB7" s="452"/>
      <c r="GC7" s="452"/>
      <c r="GD7" s="452"/>
      <c r="GE7" s="452"/>
      <c r="GF7" s="452"/>
      <c r="GG7" s="452"/>
      <c r="GH7" s="452"/>
      <c r="GI7" s="452"/>
      <c r="GJ7" s="452"/>
      <c r="GK7" s="452"/>
      <c r="GL7" s="452"/>
      <c r="GM7" s="452"/>
      <c r="GN7" s="452"/>
      <c r="GO7" s="452"/>
      <c r="GP7" s="452"/>
      <c r="GQ7" s="452"/>
      <c r="GR7" s="452"/>
      <c r="GS7" s="452"/>
      <c r="GT7" s="452"/>
      <c r="GU7" s="452"/>
      <c r="GV7" s="452"/>
      <c r="GW7" s="452"/>
      <c r="GX7" s="452"/>
      <c r="GY7" s="452"/>
      <c r="GZ7" s="452"/>
      <c r="HA7" s="452"/>
      <c r="HB7" s="452"/>
      <c r="HC7" s="452"/>
      <c r="HD7" s="452"/>
      <c r="HE7" s="452"/>
      <c r="HF7" s="452"/>
      <c r="HG7" s="452"/>
      <c r="HH7" s="452"/>
      <c r="HI7" s="452"/>
      <c r="HJ7" s="452"/>
      <c r="HK7" s="452"/>
      <c r="HL7" s="452"/>
      <c r="HM7" s="452"/>
      <c r="HN7" s="452"/>
      <c r="HO7" s="452"/>
      <c r="HP7" s="452"/>
      <c r="HQ7" s="452"/>
      <c r="HR7" s="452"/>
      <c r="HS7" s="452"/>
      <c r="HT7" s="452"/>
      <c r="HU7" s="452"/>
      <c r="HV7" s="452"/>
      <c r="HW7" s="452"/>
      <c r="HX7" s="452"/>
      <c r="HY7" s="452"/>
      <c r="HZ7" s="452"/>
      <c r="IA7" s="452"/>
      <c r="IB7" s="452"/>
      <c r="IC7" s="452"/>
      <c r="ID7" s="452"/>
      <c r="IE7" s="452"/>
      <c r="IF7" s="452"/>
    </row>
    <row r="8" spans="1:240" s="453" customFormat="1" ht="191.25" customHeight="1" x14ac:dyDescent="0.2">
      <c r="A8" s="25">
        <v>2</v>
      </c>
      <c r="B8" s="20" t="s">
        <v>2</v>
      </c>
      <c r="C8" s="290" t="s">
        <v>25</v>
      </c>
      <c r="D8" s="13" t="s">
        <v>26</v>
      </c>
      <c r="E8" s="326" t="s">
        <v>27</v>
      </c>
      <c r="F8" s="18" t="s">
        <v>28</v>
      </c>
      <c r="G8" s="275" t="s">
        <v>29</v>
      </c>
      <c r="H8" s="13" t="s">
        <v>30</v>
      </c>
      <c r="I8" s="286">
        <v>64000000</v>
      </c>
      <c r="J8" s="286"/>
      <c r="K8" s="8">
        <v>42373</v>
      </c>
      <c r="L8" s="31">
        <f>M8-5</f>
        <v>42454</v>
      </c>
      <c r="M8" s="31">
        <v>42459</v>
      </c>
      <c r="N8" s="304">
        <v>240</v>
      </c>
      <c r="O8" s="31">
        <f>M8+N8</f>
        <v>42699</v>
      </c>
      <c r="P8" s="288" t="s">
        <v>335</v>
      </c>
      <c r="Q8" s="13" t="s">
        <v>352</v>
      </c>
      <c r="R8" s="14" t="s">
        <v>31</v>
      </c>
      <c r="S8" s="283" t="s">
        <v>454</v>
      </c>
      <c r="T8" s="334"/>
      <c r="U8" s="334"/>
      <c r="V8" s="334"/>
      <c r="W8" s="334"/>
      <c r="X8" s="334"/>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c r="DD8" s="452"/>
      <c r="DE8" s="452"/>
      <c r="DF8" s="452"/>
      <c r="DG8" s="452"/>
      <c r="DH8" s="452"/>
      <c r="DI8" s="452"/>
      <c r="DJ8" s="452"/>
      <c r="DK8" s="452"/>
      <c r="DL8" s="452"/>
      <c r="DM8" s="452"/>
      <c r="DN8" s="452"/>
      <c r="DO8" s="452"/>
      <c r="DP8" s="452"/>
      <c r="DQ8" s="452"/>
      <c r="DR8" s="452"/>
      <c r="DS8" s="452"/>
      <c r="DT8" s="452"/>
      <c r="DU8" s="452"/>
      <c r="DV8" s="452"/>
      <c r="DW8" s="452"/>
      <c r="DX8" s="452"/>
      <c r="DY8" s="452"/>
      <c r="DZ8" s="452"/>
      <c r="EA8" s="452"/>
      <c r="EB8" s="452"/>
      <c r="EC8" s="452"/>
      <c r="ED8" s="452"/>
      <c r="EE8" s="452"/>
      <c r="EF8" s="452"/>
      <c r="EG8" s="452"/>
      <c r="EH8" s="452"/>
      <c r="EI8" s="452"/>
      <c r="EJ8" s="452"/>
      <c r="EK8" s="452"/>
      <c r="EL8" s="452"/>
      <c r="EM8" s="452"/>
      <c r="EN8" s="452"/>
      <c r="EO8" s="452"/>
      <c r="EP8" s="452"/>
      <c r="EQ8" s="452"/>
      <c r="ER8" s="452"/>
      <c r="ES8" s="452"/>
      <c r="ET8" s="452"/>
      <c r="EU8" s="452"/>
      <c r="EV8" s="452"/>
      <c r="EW8" s="452"/>
      <c r="EX8" s="452"/>
      <c r="EY8" s="452"/>
      <c r="EZ8" s="452"/>
      <c r="FA8" s="452"/>
      <c r="FB8" s="452"/>
      <c r="FC8" s="452"/>
      <c r="FD8" s="452"/>
      <c r="FE8" s="452"/>
      <c r="FF8" s="452"/>
      <c r="FG8" s="452"/>
      <c r="FH8" s="452"/>
      <c r="FI8" s="452"/>
      <c r="FJ8" s="452"/>
      <c r="FK8" s="452"/>
      <c r="FL8" s="452"/>
      <c r="FM8" s="452"/>
      <c r="FN8" s="452"/>
      <c r="FO8" s="452"/>
      <c r="FP8" s="452"/>
      <c r="FQ8" s="452"/>
      <c r="FR8" s="452"/>
      <c r="FS8" s="452"/>
      <c r="FT8" s="452"/>
      <c r="FU8" s="452"/>
      <c r="FV8" s="452"/>
      <c r="FW8" s="452"/>
      <c r="FX8" s="452"/>
      <c r="FY8" s="452"/>
      <c r="FZ8" s="452"/>
      <c r="GA8" s="452"/>
      <c r="GB8" s="452"/>
      <c r="GC8" s="452"/>
      <c r="GD8" s="452"/>
      <c r="GE8" s="452"/>
      <c r="GF8" s="452"/>
      <c r="GG8" s="452"/>
      <c r="GH8" s="452"/>
      <c r="GI8" s="452"/>
      <c r="GJ8" s="452"/>
      <c r="GK8" s="452"/>
      <c r="GL8" s="452"/>
      <c r="GM8" s="452"/>
      <c r="GN8" s="452"/>
      <c r="GO8" s="452"/>
      <c r="GP8" s="452"/>
      <c r="GQ8" s="452"/>
      <c r="GR8" s="452"/>
      <c r="GS8" s="452"/>
      <c r="GT8" s="452"/>
      <c r="GU8" s="452"/>
      <c r="GV8" s="452"/>
      <c r="GW8" s="452"/>
      <c r="GX8" s="452"/>
      <c r="GY8" s="452"/>
      <c r="GZ8" s="452"/>
      <c r="HA8" s="452"/>
      <c r="HB8" s="452"/>
      <c r="HC8" s="452"/>
      <c r="HD8" s="452"/>
      <c r="HE8" s="452"/>
      <c r="HF8" s="452"/>
      <c r="HG8" s="452"/>
      <c r="HH8" s="452"/>
      <c r="HI8" s="452"/>
      <c r="HJ8" s="452"/>
      <c r="HK8" s="452"/>
      <c r="HL8" s="452"/>
      <c r="HM8" s="452"/>
      <c r="HN8" s="452"/>
      <c r="HO8" s="452"/>
      <c r="HP8" s="452"/>
      <c r="HQ8" s="452"/>
      <c r="HR8" s="452"/>
      <c r="HS8" s="452"/>
      <c r="HT8" s="452"/>
      <c r="HU8" s="452"/>
      <c r="HV8" s="452"/>
      <c r="HW8" s="452"/>
      <c r="HX8" s="452"/>
      <c r="HY8" s="452"/>
      <c r="HZ8" s="452"/>
      <c r="IA8" s="452"/>
      <c r="IB8" s="452"/>
      <c r="IC8" s="452"/>
      <c r="ID8" s="452"/>
      <c r="IE8" s="452"/>
      <c r="IF8" s="452"/>
    </row>
    <row r="9" spans="1:240" s="453" customFormat="1" ht="134.25" customHeight="1" x14ac:dyDescent="0.2">
      <c r="A9" s="25">
        <v>3</v>
      </c>
      <c r="B9" s="20" t="s">
        <v>111</v>
      </c>
      <c r="C9" s="26">
        <v>31201</v>
      </c>
      <c r="D9" s="27" t="s">
        <v>155</v>
      </c>
      <c r="E9" s="325">
        <v>3120101</v>
      </c>
      <c r="F9" s="28" t="s">
        <v>276</v>
      </c>
      <c r="G9" s="18" t="s">
        <v>29</v>
      </c>
      <c r="H9" s="13" t="s">
        <v>21</v>
      </c>
      <c r="I9" s="30">
        <f>95000000-700000</f>
        <v>94300000</v>
      </c>
      <c r="J9" s="30"/>
      <c r="K9" s="8">
        <v>42422</v>
      </c>
      <c r="L9" s="31">
        <v>42480</v>
      </c>
      <c r="M9" s="31">
        <v>42488</v>
      </c>
      <c r="N9" s="9">
        <v>240</v>
      </c>
      <c r="O9" s="31">
        <v>42732</v>
      </c>
      <c r="P9" s="275" t="s">
        <v>33</v>
      </c>
      <c r="Q9" s="29" t="s">
        <v>34</v>
      </c>
      <c r="R9" s="14" t="s">
        <v>35</v>
      </c>
      <c r="S9" s="283" t="s">
        <v>444</v>
      </c>
      <c r="T9" s="334"/>
      <c r="U9" s="334"/>
      <c r="V9" s="334"/>
      <c r="W9" s="334"/>
      <c r="X9" s="334"/>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2"/>
      <c r="DJ9" s="452"/>
      <c r="DK9" s="452"/>
      <c r="DL9" s="452"/>
      <c r="DM9" s="452"/>
      <c r="DN9" s="452"/>
      <c r="DO9" s="452"/>
      <c r="DP9" s="452"/>
      <c r="DQ9" s="452"/>
      <c r="DR9" s="452"/>
      <c r="DS9" s="452"/>
      <c r="DT9" s="452"/>
      <c r="DU9" s="452"/>
      <c r="DV9" s="452"/>
      <c r="DW9" s="452"/>
      <c r="DX9" s="452"/>
      <c r="DY9" s="452"/>
      <c r="DZ9" s="452"/>
      <c r="EA9" s="452"/>
      <c r="EB9" s="452"/>
      <c r="EC9" s="452"/>
      <c r="ED9" s="452"/>
      <c r="EE9" s="452"/>
      <c r="EF9" s="452"/>
      <c r="EG9" s="452"/>
      <c r="EH9" s="452"/>
      <c r="EI9" s="452"/>
      <c r="EJ9" s="452"/>
      <c r="EK9" s="452"/>
      <c r="EL9" s="452"/>
      <c r="EM9" s="452"/>
      <c r="EN9" s="452"/>
      <c r="EO9" s="452"/>
      <c r="EP9" s="452"/>
      <c r="EQ9" s="452"/>
      <c r="ER9" s="452"/>
      <c r="ES9" s="452"/>
      <c r="ET9" s="452"/>
      <c r="EU9" s="452"/>
      <c r="EV9" s="452"/>
      <c r="EW9" s="452"/>
      <c r="EX9" s="452"/>
      <c r="EY9" s="452"/>
      <c r="EZ9" s="452"/>
      <c r="FA9" s="452"/>
      <c r="FB9" s="452"/>
      <c r="FC9" s="452"/>
      <c r="FD9" s="452"/>
      <c r="FE9" s="452"/>
      <c r="FF9" s="452"/>
      <c r="FG9" s="452"/>
      <c r="FH9" s="452"/>
      <c r="FI9" s="452"/>
      <c r="FJ9" s="452"/>
      <c r="FK9" s="452"/>
      <c r="FL9" s="452"/>
      <c r="FM9" s="452"/>
      <c r="FN9" s="452"/>
      <c r="FO9" s="452"/>
      <c r="FP9" s="452"/>
      <c r="FQ9" s="452"/>
      <c r="FR9" s="452"/>
      <c r="FS9" s="452"/>
      <c r="FT9" s="452"/>
      <c r="FU9" s="452"/>
      <c r="FV9" s="452"/>
      <c r="FW9" s="452"/>
      <c r="FX9" s="452"/>
      <c r="FY9" s="452"/>
      <c r="FZ9" s="452"/>
      <c r="GA9" s="452"/>
      <c r="GB9" s="452"/>
      <c r="GC9" s="452"/>
      <c r="GD9" s="452"/>
      <c r="GE9" s="452"/>
      <c r="GF9" s="452"/>
      <c r="GG9" s="452"/>
      <c r="GH9" s="452"/>
      <c r="GI9" s="452"/>
      <c r="GJ9" s="452"/>
      <c r="GK9" s="452"/>
      <c r="GL9" s="452"/>
      <c r="GM9" s="452"/>
      <c r="GN9" s="452"/>
      <c r="GO9" s="452"/>
      <c r="GP9" s="452"/>
      <c r="GQ9" s="452"/>
      <c r="GR9" s="452"/>
      <c r="GS9" s="452"/>
      <c r="GT9" s="452"/>
      <c r="GU9" s="452"/>
      <c r="GV9" s="452"/>
      <c r="GW9" s="452"/>
      <c r="GX9" s="452"/>
      <c r="GY9" s="452"/>
      <c r="GZ9" s="452"/>
      <c r="HA9" s="452"/>
      <c r="HB9" s="452"/>
      <c r="HC9" s="452"/>
      <c r="HD9" s="452"/>
      <c r="HE9" s="452"/>
      <c r="HF9" s="452"/>
      <c r="HG9" s="452"/>
      <c r="HH9" s="452"/>
      <c r="HI9" s="452"/>
      <c r="HJ9" s="452"/>
      <c r="HK9" s="452"/>
      <c r="HL9" s="452"/>
      <c r="HM9" s="452"/>
      <c r="HN9" s="452"/>
      <c r="HO9" s="452"/>
      <c r="HP9" s="452"/>
      <c r="HQ9" s="452"/>
      <c r="HR9" s="452"/>
      <c r="HS9" s="452"/>
      <c r="HT9" s="452"/>
      <c r="HU9" s="452"/>
      <c r="HV9" s="452"/>
      <c r="HW9" s="452"/>
      <c r="HX9" s="452"/>
      <c r="HY9" s="452"/>
      <c r="HZ9" s="452"/>
      <c r="IA9" s="452"/>
      <c r="IB9" s="452"/>
      <c r="IC9" s="452"/>
      <c r="ID9" s="452"/>
      <c r="IE9" s="452"/>
      <c r="IF9" s="452"/>
    </row>
    <row r="10" spans="1:240" s="453" customFormat="1" ht="93" customHeight="1" x14ac:dyDescent="0.2">
      <c r="A10" s="25">
        <v>4</v>
      </c>
      <c r="B10" s="20" t="s">
        <v>111</v>
      </c>
      <c r="C10" s="26" t="s">
        <v>18</v>
      </c>
      <c r="D10" s="27" t="s">
        <v>253</v>
      </c>
      <c r="E10" s="325">
        <v>3120210</v>
      </c>
      <c r="F10" s="28" t="s">
        <v>36</v>
      </c>
      <c r="G10" s="18" t="s">
        <v>37</v>
      </c>
      <c r="H10" s="13" t="s">
        <v>38</v>
      </c>
      <c r="I10" s="30">
        <v>30000000</v>
      </c>
      <c r="J10" s="30"/>
      <c r="K10" s="8">
        <v>42489</v>
      </c>
      <c r="L10" s="31">
        <v>42492</v>
      </c>
      <c r="M10" s="31">
        <v>42491</v>
      </c>
      <c r="N10" s="9">
        <v>180</v>
      </c>
      <c r="O10" s="31">
        <v>42675</v>
      </c>
      <c r="P10" s="275" t="s">
        <v>39</v>
      </c>
      <c r="Q10" s="29" t="s">
        <v>40</v>
      </c>
      <c r="R10" s="14" t="s">
        <v>41</v>
      </c>
      <c r="S10" s="283" t="s">
        <v>444</v>
      </c>
      <c r="T10" s="334"/>
      <c r="U10" s="334"/>
      <c r="V10" s="334"/>
      <c r="W10" s="334"/>
      <c r="X10" s="334"/>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c r="EM10" s="452"/>
      <c r="EN10" s="452"/>
      <c r="EO10" s="452"/>
      <c r="EP10" s="452"/>
      <c r="EQ10" s="452"/>
      <c r="ER10" s="452"/>
      <c r="ES10" s="452"/>
      <c r="ET10" s="452"/>
      <c r="EU10" s="452"/>
      <c r="EV10" s="452"/>
      <c r="EW10" s="452"/>
      <c r="EX10" s="452"/>
      <c r="EY10" s="452"/>
      <c r="EZ10" s="452"/>
      <c r="FA10" s="452"/>
      <c r="FB10" s="452"/>
      <c r="FC10" s="452"/>
      <c r="FD10" s="452"/>
      <c r="FE10" s="452"/>
      <c r="FF10" s="452"/>
      <c r="FG10" s="452"/>
      <c r="FH10" s="452"/>
      <c r="FI10" s="452"/>
      <c r="FJ10" s="452"/>
      <c r="FK10" s="452"/>
      <c r="FL10" s="452"/>
      <c r="FM10" s="452"/>
      <c r="FN10" s="452"/>
      <c r="FO10" s="452"/>
      <c r="FP10" s="452"/>
      <c r="FQ10" s="452"/>
      <c r="FR10" s="452"/>
      <c r="FS10" s="452"/>
      <c r="FT10" s="452"/>
      <c r="FU10" s="452"/>
      <c r="FV10" s="452"/>
      <c r="FW10" s="452"/>
      <c r="FX10" s="452"/>
      <c r="FY10" s="452"/>
      <c r="FZ10" s="452"/>
      <c r="GA10" s="452"/>
      <c r="GB10" s="452"/>
      <c r="GC10" s="452"/>
      <c r="GD10" s="452"/>
      <c r="GE10" s="452"/>
      <c r="GF10" s="452"/>
      <c r="GG10" s="452"/>
      <c r="GH10" s="452"/>
      <c r="GI10" s="452"/>
      <c r="GJ10" s="452"/>
      <c r="GK10" s="452"/>
      <c r="GL10" s="452"/>
      <c r="GM10" s="452"/>
      <c r="GN10" s="452"/>
      <c r="GO10" s="452"/>
      <c r="GP10" s="452"/>
      <c r="GQ10" s="452"/>
      <c r="GR10" s="452"/>
      <c r="GS10" s="452"/>
      <c r="GT10" s="452"/>
      <c r="GU10" s="452"/>
      <c r="GV10" s="452"/>
      <c r="GW10" s="452"/>
      <c r="GX10" s="452"/>
      <c r="GY10" s="452"/>
      <c r="GZ10" s="452"/>
      <c r="HA10" s="452"/>
      <c r="HB10" s="452"/>
      <c r="HC10" s="452"/>
      <c r="HD10" s="452"/>
      <c r="HE10" s="452"/>
      <c r="HF10" s="452"/>
      <c r="HG10" s="452"/>
      <c r="HH10" s="452"/>
      <c r="HI10" s="452"/>
      <c r="HJ10" s="452"/>
      <c r="HK10" s="452"/>
      <c r="HL10" s="452"/>
      <c r="HM10" s="452"/>
      <c r="HN10" s="452"/>
      <c r="HO10" s="452"/>
      <c r="HP10" s="452"/>
      <c r="HQ10" s="452"/>
      <c r="HR10" s="452"/>
      <c r="HS10" s="452"/>
      <c r="HT10" s="452"/>
      <c r="HU10" s="452"/>
      <c r="HV10" s="452"/>
      <c r="HW10" s="452"/>
      <c r="HX10" s="452"/>
      <c r="HY10" s="452"/>
      <c r="HZ10" s="452"/>
      <c r="IA10" s="452"/>
      <c r="IB10" s="452"/>
      <c r="IC10" s="452"/>
      <c r="ID10" s="452"/>
      <c r="IE10" s="452"/>
      <c r="IF10" s="452"/>
    </row>
    <row r="11" spans="1:240" s="453" customFormat="1" ht="89.25" x14ac:dyDescent="0.2">
      <c r="A11" s="25">
        <v>5</v>
      </c>
      <c r="B11" s="20" t="s">
        <v>111</v>
      </c>
      <c r="C11" s="26" t="s">
        <v>18</v>
      </c>
      <c r="D11" s="27" t="s">
        <v>253</v>
      </c>
      <c r="E11" s="325">
        <v>3120210</v>
      </c>
      <c r="F11" s="28" t="s">
        <v>36</v>
      </c>
      <c r="G11" s="18" t="s">
        <v>37</v>
      </c>
      <c r="H11" s="13" t="s">
        <v>38</v>
      </c>
      <c r="I11" s="30">
        <v>15000000</v>
      </c>
      <c r="J11" s="30"/>
      <c r="K11" s="8">
        <v>42480</v>
      </c>
      <c r="L11" s="31">
        <v>42503</v>
      </c>
      <c r="M11" s="31">
        <v>42541</v>
      </c>
      <c r="N11" s="9">
        <v>30</v>
      </c>
      <c r="O11" s="31">
        <v>42572</v>
      </c>
      <c r="P11" s="275" t="s">
        <v>42</v>
      </c>
      <c r="Q11" s="29" t="s">
        <v>350</v>
      </c>
      <c r="R11" s="14" t="s">
        <v>43</v>
      </c>
      <c r="S11" s="283" t="s">
        <v>444</v>
      </c>
      <c r="T11" s="334"/>
      <c r="U11" s="334"/>
      <c r="V11" s="334"/>
      <c r="W11" s="334"/>
      <c r="X11" s="334"/>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c r="EB11" s="452"/>
      <c r="EC11" s="452"/>
      <c r="ED11" s="452"/>
      <c r="EE11" s="452"/>
      <c r="EF11" s="452"/>
      <c r="EG11" s="452"/>
      <c r="EH11" s="452"/>
      <c r="EI11" s="452"/>
      <c r="EJ11" s="452"/>
      <c r="EK11" s="452"/>
      <c r="EL11" s="452"/>
      <c r="EM11" s="452"/>
      <c r="EN11" s="452"/>
      <c r="EO11" s="452"/>
      <c r="EP11" s="452"/>
      <c r="EQ11" s="452"/>
      <c r="ER11" s="452"/>
      <c r="ES11" s="452"/>
      <c r="ET11" s="452"/>
      <c r="EU11" s="452"/>
      <c r="EV11" s="452"/>
      <c r="EW11" s="452"/>
      <c r="EX11" s="452"/>
      <c r="EY11" s="452"/>
      <c r="EZ11" s="452"/>
      <c r="FA11" s="452"/>
      <c r="FB11" s="452"/>
      <c r="FC11" s="452"/>
      <c r="FD11" s="452"/>
      <c r="FE11" s="452"/>
      <c r="FF11" s="452"/>
      <c r="FG11" s="452"/>
      <c r="FH11" s="452"/>
      <c r="FI11" s="452"/>
      <c r="FJ11" s="452"/>
      <c r="FK11" s="452"/>
      <c r="FL11" s="452"/>
      <c r="FM11" s="452"/>
      <c r="FN11" s="452"/>
      <c r="FO11" s="452"/>
      <c r="FP11" s="452"/>
      <c r="FQ11" s="452"/>
      <c r="FR11" s="452"/>
      <c r="FS11" s="452"/>
      <c r="FT11" s="452"/>
      <c r="FU11" s="452"/>
      <c r="FV11" s="452"/>
      <c r="FW11" s="452"/>
      <c r="FX11" s="452"/>
      <c r="FY11" s="452"/>
      <c r="FZ11" s="452"/>
      <c r="GA11" s="452"/>
      <c r="GB11" s="452"/>
      <c r="GC11" s="452"/>
      <c r="GD11" s="452"/>
      <c r="GE11" s="452"/>
      <c r="GF11" s="452"/>
      <c r="GG11" s="452"/>
      <c r="GH11" s="452"/>
      <c r="GI11" s="452"/>
      <c r="GJ11" s="452"/>
      <c r="GK11" s="452"/>
      <c r="GL11" s="452"/>
      <c r="GM11" s="452"/>
      <c r="GN11" s="452"/>
      <c r="GO11" s="452"/>
      <c r="GP11" s="452"/>
      <c r="GQ11" s="452"/>
      <c r="GR11" s="452"/>
      <c r="GS11" s="452"/>
      <c r="GT11" s="452"/>
      <c r="GU11" s="452"/>
      <c r="GV11" s="452"/>
      <c r="GW11" s="452"/>
      <c r="GX11" s="452"/>
      <c r="GY11" s="452"/>
      <c r="GZ11" s="452"/>
      <c r="HA11" s="452"/>
      <c r="HB11" s="452"/>
      <c r="HC11" s="452"/>
      <c r="HD11" s="452"/>
      <c r="HE11" s="452"/>
      <c r="HF11" s="452"/>
      <c r="HG11" s="452"/>
      <c r="HH11" s="452"/>
      <c r="HI11" s="452"/>
      <c r="HJ11" s="452"/>
      <c r="HK11" s="452"/>
      <c r="HL11" s="452"/>
      <c r="HM11" s="452"/>
      <c r="HN11" s="452"/>
      <c r="HO11" s="452"/>
      <c r="HP11" s="452"/>
      <c r="HQ11" s="452"/>
      <c r="HR11" s="452"/>
      <c r="HS11" s="452"/>
      <c r="HT11" s="452"/>
      <c r="HU11" s="452"/>
      <c r="HV11" s="452"/>
      <c r="HW11" s="452"/>
      <c r="HX11" s="452"/>
      <c r="HY11" s="452"/>
      <c r="HZ11" s="452"/>
      <c r="IA11" s="452"/>
      <c r="IB11" s="452"/>
      <c r="IC11" s="452"/>
      <c r="ID11" s="452"/>
      <c r="IE11" s="452"/>
      <c r="IF11" s="452"/>
    </row>
    <row r="12" spans="1:240" s="453" customFormat="1" ht="115.5" customHeight="1" x14ac:dyDescent="0.2">
      <c r="A12" s="25">
        <v>6</v>
      </c>
      <c r="B12" s="20" t="s">
        <v>111</v>
      </c>
      <c r="C12" s="26" t="s">
        <v>18</v>
      </c>
      <c r="D12" s="27" t="s">
        <v>253</v>
      </c>
      <c r="E12" s="325">
        <v>3120210</v>
      </c>
      <c r="F12" s="28" t="s">
        <v>36</v>
      </c>
      <c r="G12" s="18" t="s">
        <v>259</v>
      </c>
      <c r="H12" s="13" t="s">
        <v>38</v>
      </c>
      <c r="I12" s="30">
        <v>40000000</v>
      </c>
      <c r="J12" s="30"/>
      <c r="K12" s="8">
        <v>42449</v>
      </c>
      <c r="L12" s="31">
        <v>42491</v>
      </c>
      <c r="M12" s="31">
        <v>42675</v>
      </c>
      <c r="N12" s="9">
        <v>180</v>
      </c>
      <c r="O12" s="31">
        <v>42705</v>
      </c>
      <c r="P12" s="275" t="s">
        <v>44</v>
      </c>
      <c r="Q12" s="29" t="s">
        <v>45</v>
      </c>
      <c r="R12" s="14" t="s">
        <v>46</v>
      </c>
      <c r="S12" s="283" t="s">
        <v>444</v>
      </c>
      <c r="T12" s="334"/>
      <c r="U12" s="334"/>
      <c r="V12" s="334"/>
      <c r="W12" s="334"/>
      <c r="X12" s="334"/>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2"/>
      <c r="DV12" s="452"/>
      <c r="DW12" s="452"/>
      <c r="DX12" s="452"/>
      <c r="DY12" s="452"/>
      <c r="DZ12" s="452"/>
      <c r="EA12" s="452"/>
      <c r="EB12" s="452"/>
      <c r="EC12" s="452"/>
      <c r="ED12" s="452"/>
      <c r="EE12" s="452"/>
      <c r="EF12" s="452"/>
      <c r="EG12" s="452"/>
      <c r="EH12" s="452"/>
      <c r="EI12" s="452"/>
      <c r="EJ12" s="452"/>
      <c r="EK12" s="452"/>
      <c r="EL12" s="452"/>
      <c r="EM12" s="452"/>
      <c r="EN12" s="452"/>
      <c r="EO12" s="452"/>
      <c r="EP12" s="452"/>
      <c r="EQ12" s="452"/>
      <c r="ER12" s="452"/>
      <c r="ES12" s="452"/>
      <c r="ET12" s="452"/>
      <c r="EU12" s="452"/>
      <c r="EV12" s="452"/>
      <c r="EW12" s="452"/>
      <c r="EX12" s="452"/>
      <c r="EY12" s="452"/>
      <c r="EZ12" s="452"/>
      <c r="FA12" s="452"/>
      <c r="FB12" s="452"/>
      <c r="FC12" s="452"/>
      <c r="FD12" s="452"/>
      <c r="FE12" s="452"/>
      <c r="FF12" s="452"/>
      <c r="FG12" s="452"/>
      <c r="FH12" s="452"/>
      <c r="FI12" s="452"/>
      <c r="FJ12" s="452"/>
      <c r="FK12" s="452"/>
      <c r="FL12" s="452"/>
      <c r="FM12" s="452"/>
      <c r="FN12" s="452"/>
      <c r="FO12" s="452"/>
      <c r="FP12" s="452"/>
      <c r="FQ12" s="452"/>
      <c r="FR12" s="452"/>
      <c r="FS12" s="452"/>
      <c r="FT12" s="452"/>
      <c r="FU12" s="452"/>
      <c r="FV12" s="452"/>
      <c r="FW12" s="452"/>
      <c r="FX12" s="452"/>
      <c r="FY12" s="452"/>
      <c r="FZ12" s="452"/>
      <c r="GA12" s="452"/>
      <c r="GB12" s="452"/>
      <c r="GC12" s="452"/>
      <c r="GD12" s="452"/>
      <c r="GE12" s="452"/>
      <c r="GF12" s="452"/>
      <c r="GG12" s="452"/>
      <c r="GH12" s="452"/>
      <c r="GI12" s="452"/>
      <c r="GJ12" s="452"/>
      <c r="GK12" s="452"/>
      <c r="GL12" s="452"/>
      <c r="GM12" s="452"/>
      <c r="GN12" s="452"/>
      <c r="GO12" s="452"/>
      <c r="GP12" s="452"/>
      <c r="GQ12" s="452"/>
      <c r="GR12" s="452"/>
      <c r="GS12" s="452"/>
      <c r="GT12" s="452"/>
      <c r="GU12" s="452"/>
      <c r="GV12" s="452"/>
      <c r="GW12" s="452"/>
      <c r="GX12" s="452"/>
      <c r="GY12" s="452"/>
      <c r="GZ12" s="452"/>
      <c r="HA12" s="452"/>
      <c r="HB12" s="452"/>
      <c r="HC12" s="452"/>
      <c r="HD12" s="452"/>
      <c r="HE12" s="452"/>
      <c r="HF12" s="452"/>
      <c r="HG12" s="452"/>
      <c r="HH12" s="452"/>
      <c r="HI12" s="452"/>
      <c r="HJ12" s="452"/>
      <c r="HK12" s="452"/>
      <c r="HL12" s="452"/>
      <c r="HM12" s="452"/>
      <c r="HN12" s="452"/>
      <c r="HO12" s="452"/>
      <c r="HP12" s="452"/>
      <c r="HQ12" s="452"/>
      <c r="HR12" s="452"/>
      <c r="HS12" s="452"/>
      <c r="HT12" s="452"/>
      <c r="HU12" s="452"/>
      <c r="HV12" s="452"/>
      <c r="HW12" s="452"/>
      <c r="HX12" s="452"/>
      <c r="HY12" s="452"/>
      <c r="HZ12" s="452"/>
      <c r="IA12" s="452"/>
      <c r="IB12" s="452"/>
      <c r="IC12" s="452"/>
      <c r="ID12" s="452"/>
      <c r="IE12" s="452"/>
      <c r="IF12" s="452"/>
    </row>
    <row r="13" spans="1:240" s="453" customFormat="1" ht="100.5" customHeight="1" x14ac:dyDescent="0.2">
      <c r="A13" s="25">
        <v>7</v>
      </c>
      <c r="B13" s="20" t="s">
        <v>111</v>
      </c>
      <c r="C13" s="26" t="s">
        <v>18</v>
      </c>
      <c r="D13" s="27" t="s">
        <v>253</v>
      </c>
      <c r="E13" s="325">
        <v>3120210</v>
      </c>
      <c r="F13" s="28" t="s">
        <v>36</v>
      </c>
      <c r="G13" s="18" t="s">
        <v>37</v>
      </c>
      <c r="H13" s="13" t="s">
        <v>38</v>
      </c>
      <c r="I13" s="30">
        <v>7000000</v>
      </c>
      <c r="J13" s="30"/>
      <c r="K13" s="8">
        <v>42449</v>
      </c>
      <c r="L13" s="31">
        <v>42522</v>
      </c>
      <c r="M13" s="31">
        <v>42675</v>
      </c>
      <c r="N13" s="9">
        <v>150</v>
      </c>
      <c r="O13" s="31">
        <v>42705</v>
      </c>
      <c r="P13" s="275" t="s">
        <v>47</v>
      </c>
      <c r="Q13" s="29" t="s">
        <v>48</v>
      </c>
      <c r="R13" s="14" t="s">
        <v>49</v>
      </c>
      <c r="S13" s="283" t="s">
        <v>444</v>
      </c>
      <c r="T13" s="334"/>
      <c r="U13" s="334"/>
      <c r="V13" s="334"/>
      <c r="W13" s="334"/>
      <c r="X13" s="334"/>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c r="CJ13" s="452"/>
      <c r="CK13" s="452"/>
      <c r="CL13" s="452"/>
      <c r="CM13" s="452"/>
      <c r="CN13" s="452"/>
      <c r="CO13" s="452"/>
      <c r="CP13" s="452"/>
      <c r="CQ13" s="452"/>
      <c r="CR13" s="452"/>
      <c r="CS13" s="452"/>
      <c r="CT13" s="452"/>
      <c r="CU13" s="452"/>
      <c r="CV13" s="452"/>
      <c r="CW13" s="452"/>
      <c r="CX13" s="452"/>
      <c r="CY13" s="452"/>
      <c r="CZ13" s="452"/>
      <c r="DA13" s="452"/>
      <c r="DB13" s="452"/>
      <c r="DC13" s="452"/>
      <c r="DD13" s="452"/>
      <c r="DE13" s="452"/>
      <c r="DF13" s="452"/>
      <c r="DG13" s="452"/>
      <c r="DH13" s="452"/>
      <c r="DI13" s="452"/>
      <c r="DJ13" s="452"/>
      <c r="DK13" s="452"/>
      <c r="DL13" s="452"/>
      <c r="DM13" s="452"/>
      <c r="DN13" s="452"/>
      <c r="DO13" s="452"/>
      <c r="DP13" s="452"/>
      <c r="DQ13" s="452"/>
      <c r="DR13" s="452"/>
      <c r="DS13" s="452"/>
      <c r="DT13" s="452"/>
      <c r="DU13" s="452"/>
      <c r="DV13" s="452"/>
      <c r="DW13" s="452"/>
      <c r="DX13" s="452"/>
      <c r="DY13" s="452"/>
      <c r="DZ13" s="452"/>
      <c r="EA13" s="452"/>
      <c r="EB13" s="452"/>
      <c r="EC13" s="452"/>
      <c r="ED13" s="452"/>
      <c r="EE13" s="452"/>
      <c r="EF13" s="452"/>
      <c r="EG13" s="452"/>
      <c r="EH13" s="452"/>
      <c r="EI13" s="452"/>
      <c r="EJ13" s="452"/>
      <c r="EK13" s="452"/>
      <c r="EL13" s="452"/>
      <c r="EM13" s="452"/>
      <c r="EN13" s="452"/>
      <c r="EO13" s="452"/>
      <c r="EP13" s="452"/>
      <c r="EQ13" s="452"/>
      <c r="ER13" s="452"/>
      <c r="ES13" s="452"/>
      <c r="ET13" s="452"/>
      <c r="EU13" s="452"/>
      <c r="EV13" s="452"/>
      <c r="EW13" s="452"/>
      <c r="EX13" s="452"/>
      <c r="EY13" s="452"/>
      <c r="EZ13" s="452"/>
      <c r="FA13" s="452"/>
      <c r="FB13" s="452"/>
      <c r="FC13" s="452"/>
      <c r="FD13" s="452"/>
      <c r="FE13" s="452"/>
      <c r="FF13" s="452"/>
      <c r="FG13" s="452"/>
      <c r="FH13" s="452"/>
      <c r="FI13" s="452"/>
      <c r="FJ13" s="452"/>
      <c r="FK13" s="452"/>
      <c r="FL13" s="452"/>
      <c r="FM13" s="452"/>
      <c r="FN13" s="452"/>
      <c r="FO13" s="452"/>
      <c r="FP13" s="452"/>
      <c r="FQ13" s="452"/>
      <c r="FR13" s="452"/>
      <c r="FS13" s="452"/>
      <c r="FT13" s="452"/>
      <c r="FU13" s="452"/>
      <c r="FV13" s="452"/>
      <c r="FW13" s="452"/>
      <c r="FX13" s="452"/>
      <c r="FY13" s="452"/>
      <c r="FZ13" s="452"/>
      <c r="GA13" s="452"/>
      <c r="GB13" s="452"/>
      <c r="GC13" s="452"/>
      <c r="GD13" s="452"/>
      <c r="GE13" s="452"/>
      <c r="GF13" s="452"/>
      <c r="GG13" s="452"/>
      <c r="GH13" s="452"/>
      <c r="GI13" s="452"/>
      <c r="GJ13" s="452"/>
      <c r="GK13" s="452"/>
      <c r="GL13" s="452"/>
      <c r="GM13" s="452"/>
      <c r="GN13" s="452"/>
      <c r="GO13" s="452"/>
      <c r="GP13" s="452"/>
      <c r="GQ13" s="452"/>
      <c r="GR13" s="452"/>
      <c r="GS13" s="452"/>
      <c r="GT13" s="452"/>
      <c r="GU13" s="452"/>
      <c r="GV13" s="452"/>
      <c r="GW13" s="452"/>
      <c r="GX13" s="452"/>
      <c r="GY13" s="452"/>
      <c r="GZ13" s="452"/>
      <c r="HA13" s="452"/>
      <c r="HB13" s="452"/>
      <c r="HC13" s="452"/>
      <c r="HD13" s="452"/>
      <c r="HE13" s="452"/>
      <c r="HF13" s="452"/>
      <c r="HG13" s="452"/>
      <c r="HH13" s="452"/>
      <c r="HI13" s="452"/>
      <c r="HJ13" s="452"/>
      <c r="HK13" s="452"/>
      <c r="HL13" s="452"/>
      <c r="HM13" s="452"/>
      <c r="HN13" s="452"/>
      <c r="HO13" s="452"/>
      <c r="HP13" s="452"/>
      <c r="HQ13" s="452"/>
      <c r="HR13" s="452"/>
      <c r="HS13" s="452"/>
      <c r="HT13" s="452"/>
      <c r="HU13" s="452"/>
      <c r="HV13" s="452"/>
      <c r="HW13" s="452"/>
      <c r="HX13" s="452"/>
      <c r="HY13" s="452"/>
      <c r="HZ13" s="452"/>
      <c r="IA13" s="452"/>
      <c r="IB13" s="452"/>
      <c r="IC13" s="452"/>
      <c r="ID13" s="452"/>
      <c r="IE13" s="452"/>
      <c r="IF13" s="452"/>
    </row>
    <row r="14" spans="1:240" s="453" customFormat="1" ht="105.75" customHeight="1" x14ac:dyDescent="0.2">
      <c r="A14" s="25">
        <v>8</v>
      </c>
      <c r="B14" s="20" t="s">
        <v>111</v>
      </c>
      <c r="C14" s="26" t="s">
        <v>18</v>
      </c>
      <c r="D14" s="27" t="s">
        <v>253</v>
      </c>
      <c r="E14" s="325">
        <v>3120210</v>
      </c>
      <c r="F14" s="28" t="s">
        <v>36</v>
      </c>
      <c r="G14" s="18" t="s">
        <v>37</v>
      </c>
      <c r="H14" s="13" t="s">
        <v>38</v>
      </c>
      <c r="I14" s="30">
        <v>7000000</v>
      </c>
      <c r="J14" s="30"/>
      <c r="K14" s="8">
        <v>42449</v>
      </c>
      <c r="L14" s="31">
        <v>42522</v>
      </c>
      <c r="M14" s="31">
        <v>42675</v>
      </c>
      <c r="N14" s="9">
        <v>150</v>
      </c>
      <c r="O14" s="31">
        <v>42705</v>
      </c>
      <c r="P14" s="275" t="s">
        <v>50</v>
      </c>
      <c r="Q14" s="29" t="s">
        <v>51</v>
      </c>
      <c r="R14" s="14" t="s">
        <v>52</v>
      </c>
      <c r="S14" s="283" t="s">
        <v>444</v>
      </c>
      <c r="T14" s="334"/>
      <c r="U14" s="334"/>
      <c r="V14" s="334"/>
      <c r="W14" s="334"/>
      <c r="X14" s="334"/>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2"/>
      <c r="DF14" s="452"/>
      <c r="DG14" s="452"/>
      <c r="DH14" s="452"/>
      <c r="DI14" s="452"/>
      <c r="DJ14" s="452"/>
      <c r="DK14" s="452"/>
      <c r="DL14" s="452"/>
      <c r="DM14" s="452"/>
      <c r="DN14" s="452"/>
      <c r="DO14" s="452"/>
      <c r="DP14" s="452"/>
      <c r="DQ14" s="452"/>
      <c r="DR14" s="452"/>
      <c r="DS14" s="452"/>
      <c r="DT14" s="452"/>
      <c r="DU14" s="452"/>
      <c r="DV14" s="452"/>
      <c r="DW14" s="452"/>
      <c r="DX14" s="452"/>
      <c r="DY14" s="452"/>
      <c r="DZ14" s="452"/>
      <c r="EA14" s="452"/>
      <c r="EB14" s="452"/>
      <c r="EC14" s="452"/>
      <c r="ED14" s="452"/>
      <c r="EE14" s="452"/>
      <c r="EF14" s="452"/>
      <c r="EG14" s="452"/>
      <c r="EH14" s="452"/>
      <c r="EI14" s="452"/>
      <c r="EJ14" s="452"/>
      <c r="EK14" s="452"/>
      <c r="EL14" s="452"/>
      <c r="EM14" s="452"/>
      <c r="EN14" s="452"/>
      <c r="EO14" s="452"/>
      <c r="EP14" s="452"/>
      <c r="EQ14" s="452"/>
      <c r="ER14" s="452"/>
      <c r="ES14" s="452"/>
      <c r="ET14" s="452"/>
      <c r="EU14" s="452"/>
      <c r="EV14" s="452"/>
      <c r="EW14" s="452"/>
      <c r="EX14" s="452"/>
      <c r="EY14" s="452"/>
      <c r="EZ14" s="452"/>
      <c r="FA14" s="452"/>
      <c r="FB14" s="452"/>
      <c r="FC14" s="452"/>
      <c r="FD14" s="452"/>
      <c r="FE14" s="452"/>
      <c r="FF14" s="452"/>
      <c r="FG14" s="452"/>
      <c r="FH14" s="452"/>
      <c r="FI14" s="452"/>
      <c r="FJ14" s="452"/>
      <c r="FK14" s="452"/>
      <c r="FL14" s="452"/>
      <c r="FM14" s="452"/>
      <c r="FN14" s="452"/>
      <c r="FO14" s="452"/>
      <c r="FP14" s="452"/>
      <c r="FQ14" s="452"/>
      <c r="FR14" s="452"/>
      <c r="FS14" s="452"/>
      <c r="FT14" s="452"/>
      <c r="FU14" s="452"/>
      <c r="FV14" s="452"/>
      <c r="FW14" s="452"/>
      <c r="FX14" s="452"/>
      <c r="FY14" s="452"/>
      <c r="FZ14" s="452"/>
      <c r="GA14" s="452"/>
      <c r="GB14" s="452"/>
      <c r="GC14" s="452"/>
      <c r="GD14" s="452"/>
      <c r="GE14" s="452"/>
      <c r="GF14" s="452"/>
      <c r="GG14" s="452"/>
      <c r="GH14" s="452"/>
      <c r="GI14" s="452"/>
      <c r="GJ14" s="452"/>
      <c r="GK14" s="452"/>
      <c r="GL14" s="452"/>
      <c r="GM14" s="452"/>
      <c r="GN14" s="452"/>
      <c r="GO14" s="452"/>
      <c r="GP14" s="452"/>
      <c r="GQ14" s="452"/>
      <c r="GR14" s="452"/>
      <c r="GS14" s="452"/>
      <c r="GT14" s="452"/>
      <c r="GU14" s="452"/>
      <c r="GV14" s="452"/>
      <c r="GW14" s="452"/>
      <c r="GX14" s="452"/>
      <c r="GY14" s="452"/>
      <c r="GZ14" s="452"/>
      <c r="HA14" s="452"/>
      <c r="HB14" s="452"/>
      <c r="HC14" s="452"/>
      <c r="HD14" s="452"/>
      <c r="HE14" s="452"/>
      <c r="HF14" s="452"/>
      <c r="HG14" s="452"/>
      <c r="HH14" s="452"/>
      <c r="HI14" s="452"/>
      <c r="HJ14" s="452"/>
      <c r="HK14" s="452"/>
      <c r="HL14" s="452"/>
      <c r="HM14" s="452"/>
      <c r="HN14" s="452"/>
      <c r="HO14" s="452"/>
      <c r="HP14" s="452"/>
      <c r="HQ14" s="452"/>
      <c r="HR14" s="452"/>
      <c r="HS14" s="452"/>
      <c r="HT14" s="452"/>
      <c r="HU14" s="452"/>
      <c r="HV14" s="452"/>
      <c r="HW14" s="452"/>
      <c r="HX14" s="452"/>
      <c r="HY14" s="452"/>
      <c r="HZ14" s="452"/>
      <c r="IA14" s="452"/>
      <c r="IB14" s="452"/>
      <c r="IC14" s="452"/>
      <c r="ID14" s="452"/>
      <c r="IE14" s="452"/>
      <c r="IF14" s="452"/>
    </row>
    <row r="15" spans="1:240" s="453" customFormat="1" ht="51" customHeight="1" x14ac:dyDescent="0.2">
      <c r="A15" s="25">
        <v>9</v>
      </c>
      <c r="B15" s="20" t="s">
        <v>111</v>
      </c>
      <c r="C15" s="26" t="s">
        <v>18</v>
      </c>
      <c r="D15" s="27" t="s">
        <v>253</v>
      </c>
      <c r="E15" s="325">
        <v>3120210</v>
      </c>
      <c r="F15" s="28" t="s">
        <v>36</v>
      </c>
      <c r="G15" s="18" t="s">
        <v>37</v>
      </c>
      <c r="H15" s="13" t="s">
        <v>38</v>
      </c>
      <c r="I15" s="30">
        <v>30000000</v>
      </c>
      <c r="J15" s="30"/>
      <c r="K15" s="8">
        <v>42536</v>
      </c>
      <c r="L15" s="31">
        <v>42618</v>
      </c>
      <c r="M15" s="31">
        <v>42618</v>
      </c>
      <c r="N15" s="9">
        <v>8</v>
      </c>
      <c r="O15" s="31">
        <v>42626</v>
      </c>
      <c r="P15" s="275" t="s">
        <v>53</v>
      </c>
      <c r="Q15" s="29" t="s">
        <v>54</v>
      </c>
      <c r="R15" s="14" t="s">
        <v>55</v>
      </c>
      <c r="S15" s="283" t="s">
        <v>444</v>
      </c>
      <c r="T15" s="334"/>
      <c r="U15" s="334"/>
      <c r="V15" s="334"/>
      <c r="W15" s="334"/>
      <c r="X15" s="334"/>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2"/>
      <c r="DV15" s="452"/>
      <c r="DW15" s="452"/>
      <c r="DX15" s="452"/>
      <c r="DY15" s="452"/>
      <c r="DZ15" s="452"/>
      <c r="EA15" s="452"/>
      <c r="EB15" s="452"/>
      <c r="EC15" s="452"/>
      <c r="ED15" s="452"/>
      <c r="EE15" s="452"/>
      <c r="EF15" s="452"/>
      <c r="EG15" s="452"/>
      <c r="EH15" s="452"/>
      <c r="EI15" s="452"/>
      <c r="EJ15" s="452"/>
      <c r="EK15" s="452"/>
      <c r="EL15" s="452"/>
      <c r="EM15" s="452"/>
      <c r="EN15" s="452"/>
      <c r="EO15" s="452"/>
      <c r="EP15" s="452"/>
      <c r="EQ15" s="452"/>
      <c r="ER15" s="452"/>
      <c r="ES15" s="452"/>
      <c r="ET15" s="452"/>
      <c r="EU15" s="452"/>
      <c r="EV15" s="452"/>
      <c r="EW15" s="452"/>
      <c r="EX15" s="452"/>
      <c r="EY15" s="452"/>
      <c r="EZ15" s="452"/>
      <c r="FA15" s="452"/>
      <c r="FB15" s="452"/>
      <c r="FC15" s="452"/>
      <c r="FD15" s="452"/>
      <c r="FE15" s="452"/>
      <c r="FF15" s="452"/>
      <c r="FG15" s="452"/>
      <c r="FH15" s="452"/>
      <c r="FI15" s="452"/>
      <c r="FJ15" s="452"/>
      <c r="FK15" s="452"/>
      <c r="FL15" s="452"/>
      <c r="FM15" s="452"/>
      <c r="FN15" s="452"/>
      <c r="FO15" s="452"/>
      <c r="FP15" s="452"/>
      <c r="FQ15" s="452"/>
      <c r="FR15" s="452"/>
      <c r="FS15" s="452"/>
      <c r="FT15" s="452"/>
      <c r="FU15" s="452"/>
      <c r="FV15" s="452"/>
      <c r="FW15" s="452"/>
      <c r="FX15" s="452"/>
      <c r="FY15" s="452"/>
      <c r="FZ15" s="452"/>
      <c r="GA15" s="452"/>
      <c r="GB15" s="452"/>
      <c r="GC15" s="452"/>
      <c r="GD15" s="452"/>
      <c r="GE15" s="452"/>
      <c r="GF15" s="452"/>
      <c r="GG15" s="452"/>
      <c r="GH15" s="452"/>
      <c r="GI15" s="452"/>
      <c r="GJ15" s="452"/>
      <c r="GK15" s="452"/>
      <c r="GL15" s="452"/>
      <c r="GM15" s="452"/>
      <c r="GN15" s="452"/>
      <c r="GO15" s="452"/>
      <c r="GP15" s="452"/>
      <c r="GQ15" s="452"/>
      <c r="GR15" s="452"/>
      <c r="GS15" s="452"/>
      <c r="GT15" s="452"/>
      <c r="GU15" s="452"/>
      <c r="GV15" s="452"/>
      <c r="GW15" s="452"/>
      <c r="GX15" s="452"/>
      <c r="GY15" s="452"/>
      <c r="GZ15" s="452"/>
      <c r="HA15" s="452"/>
      <c r="HB15" s="452"/>
      <c r="HC15" s="452"/>
      <c r="HD15" s="452"/>
      <c r="HE15" s="452"/>
      <c r="HF15" s="452"/>
      <c r="HG15" s="452"/>
      <c r="HH15" s="452"/>
      <c r="HI15" s="452"/>
      <c r="HJ15" s="452"/>
      <c r="HK15" s="452"/>
      <c r="HL15" s="452"/>
      <c r="HM15" s="452"/>
      <c r="HN15" s="452"/>
      <c r="HO15" s="452"/>
      <c r="HP15" s="452"/>
      <c r="HQ15" s="452"/>
      <c r="HR15" s="452"/>
      <c r="HS15" s="452"/>
      <c r="HT15" s="452"/>
      <c r="HU15" s="452"/>
      <c r="HV15" s="452"/>
      <c r="HW15" s="452"/>
      <c r="HX15" s="452"/>
      <c r="HY15" s="452"/>
      <c r="HZ15" s="452"/>
      <c r="IA15" s="452"/>
      <c r="IB15" s="452"/>
      <c r="IC15" s="452"/>
      <c r="ID15" s="452"/>
      <c r="IE15" s="452"/>
      <c r="IF15" s="452"/>
    </row>
    <row r="16" spans="1:240" s="453" customFormat="1" ht="89.25" customHeight="1" x14ac:dyDescent="0.2">
      <c r="A16" s="25">
        <v>10</v>
      </c>
      <c r="B16" s="20" t="s">
        <v>111</v>
      </c>
      <c r="C16" s="26" t="s">
        <v>18</v>
      </c>
      <c r="D16" s="27" t="s">
        <v>253</v>
      </c>
      <c r="E16" s="325">
        <v>3120210</v>
      </c>
      <c r="F16" s="28" t="s">
        <v>36</v>
      </c>
      <c r="G16" s="18" t="s">
        <v>37</v>
      </c>
      <c r="H16" s="13" t="s">
        <v>38</v>
      </c>
      <c r="I16" s="30">
        <v>15000000</v>
      </c>
      <c r="J16" s="30"/>
      <c r="K16" s="8">
        <v>42522</v>
      </c>
      <c r="L16" s="31">
        <v>42522</v>
      </c>
      <c r="M16" s="31">
        <v>42522</v>
      </c>
      <c r="N16" s="9">
        <v>120</v>
      </c>
      <c r="O16" s="31">
        <v>42644</v>
      </c>
      <c r="P16" s="275" t="s">
        <v>56</v>
      </c>
      <c r="Q16" s="29" t="s">
        <v>57</v>
      </c>
      <c r="R16" s="14" t="s">
        <v>58</v>
      </c>
      <c r="S16" s="283" t="s">
        <v>444</v>
      </c>
      <c r="T16" s="334"/>
      <c r="U16" s="334"/>
      <c r="V16" s="334"/>
      <c r="W16" s="334"/>
      <c r="X16" s="334"/>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452"/>
      <c r="GA16" s="452"/>
      <c r="GB16" s="452"/>
      <c r="GC16" s="452"/>
      <c r="GD16" s="452"/>
      <c r="GE16" s="452"/>
      <c r="GF16" s="452"/>
      <c r="GG16" s="452"/>
      <c r="GH16" s="452"/>
      <c r="GI16" s="452"/>
      <c r="GJ16" s="452"/>
      <c r="GK16" s="452"/>
      <c r="GL16" s="452"/>
      <c r="GM16" s="452"/>
      <c r="GN16" s="452"/>
      <c r="GO16" s="452"/>
      <c r="GP16" s="452"/>
      <c r="GQ16" s="452"/>
      <c r="GR16" s="452"/>
      <c r="GS16" s="452"/>
      <c r="GT16" s="452"/>
      <c r="GU16" s="452"/>
      <c r="GV16" s="452"/>
      <c r="GW16" s="452"/>
      <c r="GX16" s="452"/>
      <c r="GY16" s="452"/>
      <c r="GZ16" s="452"/>
      <c r="HA16" s="452"/>
      <c r="HB16" s="452"/>
      <c r="HC16" s="452"/>
      <c r="HD16" s="452"/>
      <c r="HE16" s="452"/>
      <c r="HF16" s="452"/>
      <c r="HG16" s="452"/>
      <c r="HH16" s="452"/>
      <c r="HI16" s="452"/>
      <c r="HJ16" s="452"/>
      <c r="HK16" s="452"/>
      <c r="HL16" s="452"/>
      <c r="HM16" s="452"/>
      <c r="HN16" s="452"/>
      <c r="HO16" s="452"/>
      <c r="HP16" s="452"/>
      <c r="HQ16" s="452"/>
      <c r="HR16" s="452"/>
      <c r="HS16" s="452"/>
      <c r="HT16" s="452"/>
      <c r="HU16" s="452"/>
      <c r="HV16" s="452"/>
      <c r="HW16" s="452"/>
      <c r="HX16" s="452"/>
      <c r="HY16" s="452"/>
      <c r="HZ16" s="452"/>
      <c r="IA16" s="452"/>
      <c r="IB16" s="452"/>
      <c r="IC16" s="452"/>
      <c r="ID16" s="452"/>
      <c r="IE16" s="452"/>
      <c r="IF16" s="452"/>
    </row>
    <row r="17" spans="1:240" s="453" customFormat="1" ht="92.25" customHeight="1" x14ac:dyDescent="0.2">
      <c r="A17" s="25">
        <v>11</v>
      </c>
      <c r="B17" s="20" t="s">
        <v>111</v>
      </c>
      <c r="C17" s="26" t="s">
        <v>18</v>
      </c>
      <c r="D17" s="27" t="s">
        <v>253</v>
      </c>
      <c r="E17" s="325">
        <v>3120210</v>
      </c>
      <c r="F17" s="28" t="s">
        <v>36</v>
      </c>
      <c r="G17" s="18" t="s">
        <v>259</v>
      </c>
      <c r="H17" s="13" t="s">
        <v>38</v>
      </c>
      <c r="I17" s="30">
        <v>145000000</v>
      </c>
      <c r="J17" s="30"/>
      <c r="K17" s="8">
        <v>42408</v>
      </c>
      <c r="L17" s="31">
        <v>42485</v>
      </c>
      <c r="M17" s="31">
        <v>42485</v>
      </c>
      <c r="N17" s="9">
        <v>270</v>
      </c>
      <c r="O17" s="31">
        <v>42719</v>
      </c>
      <c r="P17" s="275" t="s">
        <v>59</v>
      </c>
      <c r="Q17" s="465" t="s">
        <v>462</v>
      </c>
      <c r="R17" s="14" t="s">
        <v>463</v>
      </c>
      <c r="S17" s="283" t="s">
        <v>444</v>
      </c>
      <c r="T17" s="283"/>
      <c r="U17" s="283"/>
      <c r="V17" s="334"/>
      <c r="W17" s="334"/>
      <c r="X17" s="334"/>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52"/>
      <c r="CO17" s="452"/>
      <c r="CP17" s="452"/>
      <c r="CQ17" s="452"/>
      <c r="CR17" s="452"/>
      <c r="CS17" s="452"/>
      <c r="CT17" s="452"/>
      <c r="CU17" s="452"/>
      <c r="CV17" s="452"/>
      <c r="CW17" s="452"/>
      <c r="CX17" s="452"/>
      <c r="CY17" s="452"/>
      <c r="CZ17" s="452"/>
      <c r="DA17" s="452"/>
      <c r="DB17" s="452"/>
      <c r="DC17" s="452"/>
      <c r="DD17" s="452"/>
      <c r="DE17" s="452"/>
      <c r="DF17" s="452"/>
      <c r="DG17" s="452"/>
      <c r="DH17" s="452"/>
      <c r="DI17" s="452"/>
      <c r="DJ17" s="452"/>
      <c r="DK17" s="452"/>
      <c r="DL17" s="452"/>
      <c r="DM17" s="452"/>
      <c r="DN17" s="452"/>
      <c r="DO17" s="452"/>
      <c r="DP17" s="452"/>
      <c r="DQ17" s="452"/>
      <c r="DR17" s="452"/>
      <c r="DS17" s="452"/>
      <c r="DT17" s="452"/>
      <c r="DU17" s="452"/>
      <c r="DV17" s="452"/>
      <c r="DW17" s="452"/>
      <c r="DX17" s="452"/>
      <c r="DY17" s="452"/>
      <c r="DZ17" s="452"/>
      <c r="EA17" s="452"/>
      <c r="EB17" s="452"/>
      <c r="EC17" s="452"/>
      <c r="ED17" s="452"/>
      <c r="EE17" s="452"/>
      <c r="EF17" s="452"/>
      <c r="EG17" s="452"/>
      <c r="EH17" s="452"/>
      <c r="EI17" s="452"/>
      <c r="EJ17" s="452"/>
      <c r="EK17" s="452"/>
      <c r="EL17" s="452"/>
      <c r="EM17" s="452"/>
      <c r="EN17" s="452"/>
      <c r="EO17" s="452"/>
      <c r="EP17" s="452"/>
      <c r="EQ17" s="452"/>
      <c r="ER17" s="452"/>
      <c r="ES17" s="452"/>
      <c r="ET17" s="452"/>
      <c r="EU17" s="452"/>
      <c r="EV17" s="452"/>
      <c r="EW17" s="452"/>
      <c r="EX17" s="452"/>
      <c r="EY17" s="452"/>
      <c r="EZ17" s="452"/>
      <c r="FA17" s="452"/>
      <c r="FB17" s="452"/>
      <c r="FC17" s="452"/>
      <c r="FD17" s="452"/>
      <c r="FE17" s="452"/>
      <c r="FF17" s="452"/>
      <c r="FG17" s="452"/>
      <c r="FH17" s="452"/>
      <c r="FI17" s="452"/>
      <c r="FJ17" s="452"/>
      <c r="FK17" s="452"/>
      <c r="FL17" s="452"/>
      <c r="FM17" s="452"/>
      <c r="FN17" s="452"/>
      <c r="FO17" s="452"/>
      <c r="FP17" s="452"/>
      <c r="FQ17" s="452"/>
      <c r="FR17" s="452"/>
      <c r="FS17" s="452"/>
      <c r="FT17" s="452"/>
      <c r="FU17" s="452"/>
      <c r="FV17" s="452"/>
      <c r="FW17" s="452"/>
      <c r="FX17" s="452"/>
      <c r="FY17" s="452"/>
      <c r="FZ17" s="452"/>
      <c r="GA17" s="452"/>
      <c r="GB17" s="452"/>
      <c r="GC17" s="452"/>
      <c r="GD17" s="452"/>
      <c r="GE17" s="452"/>
      <c r="GF17" s="452"/>
      <c r="GG17" s="452"/>
      <c r="GH17" s="452"/>
      <c r="GI17" s="452"/>
      <c r="GJ17" s="452"/>
      <c r="GK17" s="452"/>
      <c r="GL17" s="452"/>
      <c r="GM17" s="452"/>
      <c r="GN17" s="452"/>
      <c r="GO17" s="452"/>
      <c r="GP17" s="452"/>
      <c r="GQ17" s="452"/>
      <c r="GR17" s="452"/>
      <c r="GS17" s="452"/>
      <c r="GT17" s="452"/>
      <c r="GU17" s="452"/>
      <c r="GV17" s="452"/>
      <c r="GW17" s="452"/>
      <c r="GX17" s="452"/>
      <c r="GY17" s="452"/>
      <c r="GZ17" s="452"/>
      <c r="HA17" s="452"/>
      <c r="HB17" s="452"/>
      <c r="HC17" s="452"/>
      <c r="HD17" s="452"/>
      <c r="HE17" s="452"/>
      <c r="HF17" s="452"/>
      <c r="HG17" s="452"/>
      <c r="HH17" s="452"/>
      <c r="HI17" s="452"/>
      <c r="HJ17" s="452"/>
      <c r="HK17" s="452"/>
      <c r="HL17" s="452"/>
      <c r="HM17" s="452"/>
      <c r="HN17" s="452"/>
      <c r="HO17" s="452"/>
      <c r="HP17" s="452"/>
      <c r="HQ17" s="452"/>
      <c r="HR17" s="452"/>
      <c r="HS17" s="452"/>
      <c r="HT17" s="452"/>
      <c r="HU17" s="452"/>
      <c r="HV17" s="452"/>
      <c r="HW17" s="452"/>
      <c r="HX17" s="452"/>
      <c r="HY17" s="452"/>
      <c r="HZ17" s="452"/>
      <c r="IA17" s="452"/>
      <c r="IB17" s="452"/>
      <c r="IC17" s="452"/>
      <c r="ID17" s="452"/>
      <c r="IE17" s="452"/>
      <c r="IF17" s="452"/>
    </row>
    <row r="18" spans="1:240" s="453" customFormat="1" ht="178.5" customHeight="1" x14ac:dyDescent="0.2">
      <c r="A18" s="25">
        <v>12</v>
      </c>
      <c r="B18" s="20" t="s">
        <v>111</v>
      </c>
      <c r="C18" s="26" t="s">
        <v>18</v>
      </c>
      <c r="D18" s="27" t="s">
        <v>253</v>
      </c>
      <c r="E18" s="325">
        <v>3120210</v>
      </c>
      <c r="F18" s="28" t="s">
        <v>36</v>
      </c>
      <c r="G18" s="18" t="s">
        <v>259</v>
      </c>
      <c r="H18" s="13" t="s">
        <v>30</v>
      </c>
      <c r="I18" s="30">
        <v>58288000</v>
      </c>
      <c r="J18" s="30"/>
      <c r="K18" s="8">
        <v>42602</v>
      </c>
      <c r="L18" s="31">
        <v>42668</v>
      </c>
      <c r="M18" s="31">
        <v>42668</v>
      </c>
      <c r="N18" s="9">
        <v>30</v>
      </c>
      <c r="O18" s="31">
        <v>42699</v>
      </c>
      <c r="P18" s="275" t="s">
        <v>60</v>
      </c>
      <c r="Q18" s="29" t="s">
        <v>61</v>
      </c>
      <c r="R18" s="14" t="s">
        <v>62</v>
      </c>
      <c r="S18" s="283" t="s">
        <v>444</v>
      </c>
      <c r="T18" s="334"/>
      <c r="U18" s="334"/>
      <c r="V18" s="334"/>
      <c r="W18" s="334"/>
      <c r="X18" s="334"/>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2"/>
      <c r="CN18" s="452"/>
      <c r="CO18" s="452"/>
      <c r="CP18" s="452"/>
      <c r="CQ18" s="452"/>
      <c r="CR18" s="452"/>
      <c r="CS18" s="452"/>
      <c r="CT18" s="452"/>
      <c r="CU18" s="452"/>
      <c r="CV18" s="452"/>
      <c r="CW18" s="452"/>
      <c r="CX18" s="452"/>
      <c r="CY18" s="452"/>
      <c r="CZ18" s="452"/>
      <c r="DA18" s="452"/>
      <c r="DB18" s="452"/>
      <c r="DC18" s="452"/>
      <c r="DD18" s="452"/>
      <c r="DE18" s="452"/>
      <c r="DF18" s="452"/>
      <c r="DG18" s="452"/>
      <c r="DH18" s="452"/>
      <c r="DI18" s="452"/>
      <c r="DJ18" s="452"/>
      <c r="DK18" s="452"/>
      <c r="DL18" s="452"/>
      <c r="DM18" s="452"/>
      <c r="DN18" s="452"/>
      <c r="DO18" s="452"/>
      <c r="DP18" s="452"/>
      <c r="DQ18" s="452"/>
      <c r="DR18" s="452"/>
      <c r="DS18" s="452"/>
      <c r="DT18" s="452"/>
      <c r="DU18" s="452"/>
      <c r="DV18" s="452"/>
      <c r="DW18" s="452"/>
      <c r="DX18" s="452"/>
      <c r="DY18" s="452"/>
      <c r="DZ18" s="452"/>
      <c r="EA18" s="452"/>
      <c r="EB18" s="452"/>
      <c r="EC18" s="452"/>
      <c r="ED18" s="452"/>
      <c r="EE18" s="452"/>
      <c r="EF18" s="452"/>
      <c r="EG18" s="452"/>
      <c r="EH18" s="452"/>
      <c r="EI18" s="452"/>
      <c r="EJ18" s="452"/>
      <c r="EK18" s="452"/>
      <c r="EL18" s="452"/>
      <c r="EM18" s="452"/>
      <c r="EN18" s="452"/>
      <c r="EO18" s="452"/>
      <c r="EP18" s="452"/>
      <c r="EQ18" s="452"/>
      <c r="ER18" s="452"/>
      <c r="ES18" s="452"/>
      <c r="ET18" s="452"/>
      <c r="EU18" s="452"/>
      <c r="EV18" s="452"/>
      <c r="EW18" s="452"/>
      <c r="EX18" s="452"/>
      <c r="EY18" s="452"/>
      <c r="EZ18" s="452"/>
      <c r="FA18" s="452"/>
      <c r="FB18" s="452"/>
      <c r="FC18" s="452"/>
      <c r="FD18" s="452"/>
      <c r="FE18" s="452"/>
      <c r="FF18" s="452"/>
      <c r="FG18" s="452"/>
      <c r="FH18" s="452"/>
      <c r="FI18" s="452"/>
      <c r="FJ18" s="452"/>
      <c r="FK18" s="452"/>
      <c r="FL18" s="452"/>
      <c r="FM18" s="452"/>
      <c r="FN18" s="452"/>
      <c r="FO18" s="452"/>
      <c r="FP18" s="452"/>
      <c r="FQ18" s="452"/>
      <c r="FR18" s="452"/>
      <c r="FS18" s="452"/>
      <c r="FT18" s="452"/>
      <c r="FU18" s="452"/>
      <c r="FV18" s="452"/>
      <c r="FW18" s="452"/>
      <c r="FX18" s="452"/>
      <c r="FY18" s="452"/>
      <c r="FZ18" s="452"/>
      <c r="GA18" s="452"/>
      <c r="GB18" s="452"/>
      <c r="GC18" s="452"/>
      <c r="GD18" s="452"/>
      <c r="GE18" s="452"/>
      <c r="GF18" s="452"/>
      <c r="GG18" s="452"/>
      <c r="GH18" s="452"/>
      <c r="GI18" s="452"/>
      <c r="GJ18" s="452"/>
      <c r="GK18" s="452"/>
      <c r="GL18" s="452"/>
      <c r="GM18" s="452"/>
      <c r="GN18" s="452"/>
      <c r="GO18" s="452"/>
      <c r="GP18" s="452"/>
      <c r="GQ18" s="452"/>
      <c r="GR18" s="452"/>
      <c r="GS18" s="452"/>
      <c r="GT18" s="452"/>
      <c r="GU18" s="452"/>
      <c r="GV18" s="452"/>
      <c r="GW18" s="452"/>
      <c r="GX18" s="452"/>
      <c r="GY18" s="452"/>
      <c r="GZ18" s="452"/>
      <c r="HA18" s="452"/>
      <c r="HB18" s="452"/>
      <c r="HC18" s="452"/>
      <c r="HD18" s="452"/>
      <c r="HE18" s="452"/>
      <c r="HF18" s="452"/>
      <c r="HG18" s="452"/>
      <c r="HH18" s="452"/>
      <c r="HI18" s="452"/>
      <c r="HJ18" s="452"/>
      <c r="HK18" s="452"/>
      <c r="HL18" s="452"/>
      <c r="HM18" s="452"/>
      <c r="HN18" s="452"/>
      <c r="HO18" s="452"/>
      <c r="HP18" s="452"/>
      <c r="HQ18" s="452"/>
      <c r="HR18" s="452"/>
      <c r="HS18" s="452"/>
      <c r="HT18" s="452"/>
      <c r="HU18" s="452"/>
      <c r="HV18" s="452"/>
      <c r="HW18" s="452"/>
      <c r="HX18" s="452"/>
      <c r="HY18" s="452"/>
      <c r="HZ18" s="452"/>
      <c r="IA18" s="452"/>
      <c r="IB18" s="452"/>
      <c r="IC18" s="452"/>
      <c r="ID18" s="452"/>
      <c r="IE18" s="452"/>
      <c r="IF18" s="452"/>
    </row>
    <row r="19" spans="1:240" s="453" customFormat="1" ht="140.25" customHeight="1" x14ac:dyDescent="0.2">
      <c r="A19" s="25">
        <v>13</v>
      </c>
      <c r="B19" s="20" t="s">
        <v>111</v>
      </c>
      <c r="C19" s="26" t="s">
        <v>18</v>
      </c>
      <c r="D19" s="27" t="s">
        <v>253</v>
      </c>
      <c r="E19" s="325">
        <v>3120210</v>
      </c>
      <c r="F19" s="28" t="s">
        <v>36</v>
      </c>
      <c r="G19" s="18" t="s">
        <v>259</v>
      </c>
      <c r="H19" s="13" t="s">
        <v>63</v>
      </c>
      <c r="I19" s="30">
        <v>34600000</v>
      </c>
      <c r="J19" s="30"/>
      <c r="K19" s="8">
        <v>42602</v>
      </c>
      <c r="L19" s="31">
        <v>42668</v>
      </c>
      <c r="M19" s="31">
        <v>42668</v>
      </c>
      <c r="N19" s="9">
        <v>30</v>
      </c>
      <c r="O19" s="31">
        <v>42699</v>
      </c>
      <c r="P19" s="275" t="s">
        <v>64</v>
      </c>
      <c r="Q19" s="29" t="s">
        <v>65</v>
      </c>
      <c r="R19" s="14" t="s">
        <v>66</v>
      </c>
      <c r="S19" s="283" t="s">
        <v>444</v>
      </c>
      <c r="T19" s="334"/>
      <c r="U19" s="334"/>
      <c r="V19" s="334"/>
      <c r="W19" s="334"/>
      <c r="X19" s="334"/>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2"/>
      <c r="DF19" s="452"/>
      <c r="DG19" s="452"/>
      <c r="DH19" s="452"/>
      <c r="DI19" s="452"/>
      <c r="DJ19" s="452"/>
      <c r="DK19" s="452"/>
      <c r="DL19" s="452"/>
      <c r="DM19" s="452"/>
      <c r="DN19" s="452"/>
      <c r="DO19" s="452"/>
      <c r="DP19" s="452"/>
      <c r="DQ19" s="452"/>
      <c r="DR19" s="452"/>
      <c r="DS19" s="452"/>
      <c r="DT19" s="452"/>
      <c r="DU19" s="452"/>
      <c r="DV19" s="452"/>
      <c r="DW19" s="452"/>
      <c r="DX19" s="452"/>
      <c r="DY19" s="452"/>
      <c r="DZ19" s="452"/>
      <c r="EA19" s="452"/>
      <c r="EB19" s="452"/>
      <c r="EC19" s="452"/>
      <c r="ED19" s="452"/>
      <c r="EE19" s="452"/>
      <c r="EF19" s="452"/>
      <c r="EG19" s="452"/>
      <c r="EH19" s="452"/>
      <c r="EI19" s="452"/>
      <c r="EJ19" s="452"/>
      <c r="EK19" s="452"/>
      <c r="EL19" s="452"/>
      <c r="EM19" s="452"/>
      <c r="EN19" s="452"/>
      <c r="EO19" s="452"/>
      <c r="EP19" s="452"/>
      <c r="EQ19" s="452"/>
      <c r="ER19" s="452"/>
      <c r="ES19" s="452"/>
      <c r="ET19" s="452"/>
      <c r="EU19" s="452"/>
      <c r="EV19" s="452"/>
      <c r="EW19" s="452"/>
      <c r="EX19" s="452"/>
      <c r="EY19" s="452"/>
      <c r="EZ19" s="452"/>
      <c r="FA19" s="452"/>
      <c r="FB19" s="452"/>
      <c r="FC19" s="452"/>
      <c r="FD19" s="452"/>
      <c r="FE19" s="452"/>
      <c r="FF19" s="452"/>
      <c r="FG19" s="452"/>
      <c r="FH19" s="452"/>
      <c r="FI19" s="452"/>
      <c r="FJ19" s="452"/>
      <c r="FK19" s="452"/>
      <c r="FL19" s="452"/>
      <c r="FM19" s="452"/>
      <c r="FN19" s="452"/>
      <c r="FO19" s="452"/>
      <c r="FP19" s="452"/>
      <c r="FQ19" s="452"/>
      <c r="FR19" s="452"/>
      <c r="FS19" s="452"/>
      <c r="FT19" s="452"/>
      <c r="FU19" s="452"/>
      <c r="FV19" s="452"/>
      <c r="FW19" s="452"/>
      <c r="FX19" s="452"/>
      <c r="FY19" s="452"/>
      <c r="FZ19" s="452"/>
      <c r="GA19" s="452"/>
      <c r="GB19" s="452"/>
      <c r="GC19" s="452"/>
      <c r="GD19" s="452"/>
      <c r="GE19" s="452"/>
      <c r="GF19" s="452"/>
      <c r="GG19" s="452"/>
      <c r="GH19" s="452"/>
      <c r="GI19" s="452"/>
      <c r="GJ19" s="452"/>
      <c r="GK19" s="452"/>
      <c r="GL19" s="452"/>
      <c r="GM19" s="452"/>
      <c r="GN19" s="452"/>
      <c r="GO19" s="452"/>
      <c r="GP19" s="452"/>
      <c r="GQ19" s="452"/>
      <c r="GR19" s="452"/>
      <c r="GS19" s="452"/>
      <c r="GT19" s="452"/>
      <c r="GU19" s="452"/>
      <c r="GV19" s="452"/>
      <c r="GW19" s="452"/>
      <c r="GX19" s="452"/>
      <c r="GY19" s="452"/>
      <c r="GZ19" s="452"/>
      <c r="HA19" s="452"/>
      <c r="HB19" s="452"/>
      <c r="HC19" s="452"/>
      <c r="HD19" s="452"/>
      <c r="HE19" s="452"/>
      <c r="HF19" s="452"/>
      <c r="HG19" s="452"/>
      <c r="HH19" s="452"/>
      <c r="HI19" s="452"/>
      <c r="HJ19" s="452"/>
      <c r="HK19" s="452"/>
      <c r="HL19" s="452"/>
      <c r="HM19" s="452"/>
      <c r="HN19" s="452"/>
      <c r="HO19" s="452"/>
      <c r="HP19" s="452"/>
      <c r="HQ19" s="452"/>
      <c r="HR19" s="452"/>
      <c r="HS19" s="452"/>
      <c r="HT19" s="452"/>
      <c r="HU19" s="452"/>
      <c r="HV19" s="452"/>
      <c r="HW19" s="452"/>
      <c r="HX19" s="452"/>
      <c r="HY19" s="452"/>
      <c r="HZ19" s="452"/>
      <c r="IA19" s="452"/>
      <c r="IB19" s="452"/>
      <c r="IC19" s="452"/>
      <c r="ID19" s="452"/>
      <c r="IE19" s="452"/>
      <c r="IF19" s="452"/>
    </row>
    <row r="20" spans="1:240" s="453" customFormat="1" ht="76.5" customHeight="1" x14ac:dyDescent="0.2">
      <c r="A20" s="25">
        <v>14</v>
      </c>
      <c r="B20" s="20" t="s">
        <v>111</v>
      </c>
      <c r="C20" s="26" t="s">
        <v>18</v>
      </c>
      <c r="D20" s="27" t="s">
        <v>253</v>
      </c>
      <c r="E20" s="325">
        <v>3120210</v>
      </c>
      <c r="F20" s="28" t="s">
        <v>36</v>
      </c>
      <c r="G20" s="18" t="s">
        <v>259</v>
      </c>
      <c r="H20" s="13" t="s">
        <v>67</v>
      </c>
      <c r="I20" s="30">
        <v>85000000</v>
      </c>
      <c r="J20" s="30"/>
      <c r="K20" s="8">
        <v>42607</v>
      </c>
      <c r="L20" s="31">
        <v>42693</v>
      </c>
      <c r="M20" s="31">
        <v>42715</v>
      </c>
      <c r="N20" s="9">
        <v>3</v>
      </c>
      <c r="O20" s="31">
        <v>42718</v>
      </c>
      <c r="P20" s="275" t="s">
        <v>68</v>
      </c>
      <c r="Q20" s="29" t="s">
        <v>69</v>
      </c>
      <c r="R20" s="14" t="s">
        <v>70</v>
      </c>
      <c r="S20" s="283" t="s">
        <v>444</v>
      </c>
      <c r="T20" s="334"/>
      <c r="U20" s="334"/>
      <c r="V20" s="334"/>
      <c r="W20" s="334"/>
      <c r="X20" s="334"/>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52"/>
      <c r="DN20" s="452"/>
      <c r="DO20" s="452"/>
      <c r="DP20" s="452"/>
      <c r="DQ20" s="452"/>
      <c r="DR20" s="452"/>
      <c r="DS20" s="452"/>
      <c r="DT20" s="452"/>
      <c r="DU20" s="452"/>
      <c r="DV20" s="452"/>
      <c r="DW20" s="452"/>
      <c r="DX20" s="452"/>
      <c r="DY20" s="452"/>
      <c r="DZ20" s="452"/>
      <c r="EA20" s="452"/>
      <c r="EB20" s="452"/>
      <c r="EC20" s="452"/>
      <c r="ED20" s="452"/>
      <c r="EE20" s="452"/>
      <c r="EF20" s="452"/>
      <c r="EG20" s="452"/>
      <c r="EH20" s="452"/>
      <c r="EI20" s="452"/>
      <c r="EJ20" s="452"/>
      <c r="EK20" s="452"/>
      <c r="EL20" s="452"/>
      <c r="EM20" s="452"/>
      <c r="EN20" s="452"/>
      <c r="EO20" s="452"/>
      <c r="EP20" s="452"/>
      <c r="EQ20" s="452"/>
      <c r="ER20" s="452"/>
      <c r="ES20" s="452"/>
      <c r="ET20" s="452"/>
      <c r="EU20" s="452"/>
      <c r="EV20" s="452"/>
      <c r="EW20" s="452"/>
      <c r="EX20" s="452"/>
      <c r="EY20" s="452"/>
      <c r="EZ20" s="452"/>
      <c r="FA20" s="452"/>
      <c r="FB20" s="452"/>
      <c r="FC20" s="452"/>
      <c r="FD20" s="452"/>
      <c r="FE20" s="452"/>
      <c r="FF20" s="452"/>
      <c r="FG20" s="452"/>
      <c r="FH20" s="452"/>
      <c r="FI20" s="452"/>
      <c r="FJ20" s="452"/>
      <c r="FK20" s="452"/>
      <c r="FL20" s="452"/>
      <c r="FM20" s="452"/>
      <c r="FN20" s="452"/>
      <c r="FO20" s="452"/>
      <c r="FP20" s="452"/>
      <c r="FQ20" s="452"/>
      <c r="FR20" s="452"/>
      <c r="FS20" s="452"/>
      <c r="FT20" s="452"/>
      <c r="FU20" s="452"/>
      <c r="FV20" s="452"/>
      <c r="FW20" s="452"/>
      <c r="FX20" s="452"/>
      <c r="FY20" s="452"/>
      <c r="FZ20" s="452"/>
      <c r="GA20" s="452"/>
      <c r="GB20" s="452"/>
      <c r="GC20" s="452"/>
      <c r="GD20" s="452"/>
      <c r="GE20" s="452"/>
      <c r="GF20" s="452"/>
      <c r="GG20" s="452"/>
      <c r="GH20" s="452"/>
      <c r="GI20" s="452"/>
      <c r="GJ20" s="452"/>
      <c r="GK20" s="452"/>
      <c r="GL20" s="452"/>
      <c r="GM20" s="452"/>
      <c r="GN20" s="452"/>
      <c r="GO20" s="452"/>
      <c r="GP20" s="452"/>
      <c r="GQ20" s="452"/>
      <c r="GR20" s="452"/>
      <c r="GS20" s="452"/>
      <c r="GT20" s="452"/>
      <c r="GU20" s="452"/>
      <c r="GV20" s="452"/>
      <c r="GW20" s="452"/>
      <c r="GX20" s="452"/>
      <c r="GY20" s="452"/>
      <c r="GZ20" s="452"/>
      <c r="HA20" s="452"/>
      <c r="HB20" s="452"/>
      <c r="HC20" s="452"/>
      <c r="HD20" s="452"/>
      <c r="HE20" s="452"/>
      <c r="HF20" s="452"/>
      <c r="HG20" s="452"/>
      <c r="HH20" s="452"/>
      <c r="HI20" s="452"/>
      <c r="HJ20" s="452"/>
      <c r="HK20" s="452"/>
      <c r="HL20" s="452"/>
      <c r="HM20" s="452"/>
      <c r="HN20" s="452"/>
      <c r="HO20" s="452"/>
      <c r="HP20" s="452"/>
      <c r="HQ20" s="452"/>
      <c r="HR20" s="452"/>
      <c r="HS20" s="452"/>
      <c r="HT20" s="452"/>
      <c r="HU20" s="452"/>
      <c r="HV20" s="452"/>
      <c r="HW20" s="452"/>
      <c r="HX20" s="452"/>
      <c r="HY20" s="452"/>
      <c r="HZ20" s="452"/>
      <c r="IA20" s="452"/>
      <c r="IB20" s="452"/>
      <c r="IC20" s="452"/>
      <c r="ID20" s="452"/>
      <c r="IE20" s="452"/>
      <c r="IF20" s="452"/>
    </row>
    <row r="21" spans="1:240" s="314" customFormat="1" ht="105" customHeight="1" x14ac:dyDescent="0.2">
      <c r="A21" s="25">
        <v>15</v>
      </c>
      <c r="B21" s="20" t="s">
        <v>111</v>
      </c>
      <c r="C21" s="26" t="s">
        <v>18</v>
      </c>
      <c r="D21" s="27" t="s">
        <v>253</v>
      </c>
      <c r="E21" s="325">
        <v>3120212</v>
      </c>
      <c r="F21" s="28" t="s">
        <v>71</v>
      </c>
      <c r="G21" s="18" t="s">
        <v>37</v>
      </c>
      <c r="H21" s="13" t="s">
        <v>72</v>
      </c>
      <c r="I21" s="30">
        <v>8000000</v>
      </c>
      <c r="J21" s="30"/>
      <c r="K21" s="8">
        <v>42597</v>
      </c>
      <c r="L21" s="31">
        <v>42628</v>
      </c>
      <c r="M21" s="31">
        <v>42633</v>
      </c>
      <c r="N21" s="9">
        <v>15</v>
      </c>
      <c r="O21" s="31">
        <v>42643</v>
      </c>
      <c r="P21" s="275" t="s">
        <v>73</v>
      </c>
      <c r="Q21" s="29" t="s">
        <v>74</v>
      </c>
      <c r="R21" s="14" t="s">
        <v>75</v>
      </c>
      <c r="S21" s="283" t="s">
        <v>444</v>
      </c>
      <c r="T21" s="454"/>
      <c r="U21" s="454"/>
      <c r="V21" s="454"/>
      <c r="W21" s="454"/>
      <c r="X21" s="454"/>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455"/>
      <c r="DV21" s="45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5"/>
      <c r="GD21" s="455"/>
      <c r="GE21" s="455"/>
      <c r="GF21" s="455"/>
      <c r="GG21" s="455"/>
      <c r="GH21" s="455"/>
      <c r="GI21" s="455"/>
      <c r="GJ21" s="455"/>
      <c r="GK21" s="455"/>
      <c r="GL21" s="455"/>
      <c r="GM21" s="455"/>
      <c r="GN21" s="455"/>
      <c r="GO21" s="455"/>
      <c r="GP21" s="455"/>
      <c r="GQ21" s="455"/>
      <c r="GR21" s="455"/>
      <c r="GS21" s="455"/>
      <c r="GT21" s="455"/>
      <c r="GU21" s="455"/>
      <c r="GV21" s="455"/>
      <c r="GW21" s="455"/>
      <c r="GX21" s="455"/>
      <c r="GY21" s="455"/>
      <c r="GZ21" s="455"/>
      <c r="HA21" s="455"/>
      <c r="HB21" s="455"/>
      <c r="HC21" s="455"/>
      <c r="HD21" s="455"/>
      <c r="HE21" s="455"/>
      <c r="HF21" s="455"/>
      <c r="HG21" s="455"/>
      <c r="HH21" s="455"/>
      <c r="HI21" s="455"/>
      <c r="HJ21" s="455"/>
      <c r="HK21" s="455"/>
      <c r="HL21" s="455"/>
      <c r="HM21" s="455"/>
      <c r="HN21" s="455"/>
      <c r="HO21" s="455"/>
      <c r="HP21" s="455"/>
      <c r="HQ21" s="455"/>
      <c r="HR21" s="455"/>
      <c r="HS21" s="455"/>
      <c r="HT21" s="455"/>
      <c r="HU21" s="455"/>
      <c r="HV21" s="455"/>
      <c r="HW21" s="455"/>
      <c r="HX21" s="455"/>
      <c r="HY21" s="455"/>
      <c r="HZ21" s="455"/>
      <c r="IA21" s="455"/>
      <c r="IB21" s="455"/>
      <c r="IC21" s="455"/>
      <c r="ID21" s="455"/>
      <c r="IE21" s="455"/>
      <c r="IF21" s="455"/>
    </row>
    <row r="22" spans="1:240" s="453" customFormat="1" ht="89.25" customHeight="1" x14ac:dyDescent="0.2">
      <c r="A22" s="25">
        <v>16</v>
      </c>
      <c r="B22" s="20" t="s">
        <v>111</v>
      </c>
      <c r="C22" s="26" t="s">
        <v>18</v>
      </c>
      <c r="D22" s="27" t="s">
        <v>253</v>
      </c>
      <c r="E22" s="325">
        <v>3120212</v>
      </c>
      <c r="F22" s="28" t="s">
        <v>71</v>
      </c>
      <c r="G22" s="18" t="s">
        <v>37</v>
      </c>
      <c r="H22" s="13" t="s">
        <v>72</v>
      </c>
      <c r="I22" s="30">
        <v>10000000</v>
      </c>
      <c r="J22" s="30"/>
      <c r="K22" s="8">
        <v>42461</v>
      </c>
      <c r="L22" s="31">
        <v>42475</v>
      </c>
      <c r="M22" s="31">
        <v>42480</v>
      </c>
      <c r="N22" s="9">
        <v>10</v>
      </c>
      <c r="O22" s="31">
        <v>42490</v>
      </c>
      <c r="P22" s="275" t="s">
        <v>76</v>
      </c>
      <c r="Q22" s="29" t="s">
        <v>354</v>
      </c>
      <c r="R22" s="14" t="s">
        <v>77</v>
      </c>
      <c r="S22" s="283" t="s">
        <v>444</v>
      </c>
      <c r="T22" s="334"/>
      <c r="U22" s="334"/>
      <c r="V22" s="334"/>
      <c r="W22" s="334"/>
      <c r="X22" s="334"/>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452"/>
      <c r="DN22" s="452"/>
      <c r="DO22" s="452"/>
      <c r="DP22" s="452"/>
      <c r="DQ22" s="452"/>
      <c r="DR22" s="452"/>
      <c r="DS22" s="452"/>
      <c r="DT22" s="452"/>
      <c r="DU22" s="452"/>
      <c r="DV22" s="452"/>
      <c r="DW22" s="452"/>
      <c r="DX22" s="452"/>
      <c r="DY22" s="452"/>
      <c r="DZ22" s="452"/>
      <c r="EA22" s="452"/>
      <c r="EB22" s="452"/>
      <c r="EC22" s="452"/>
      <c r="ED22" s="452"/>
      <c r="EE22" s="452"/>
      <c r="EF22" s="452"/>
      <c r="EG22" s="452"/>
      <c r="EH22" s="452"/>
      <c r="EI22" s="452"/>
      <c r="EJ22" s="452"/>
      <c r="EK22" s="452"/>
      <c r="EL22" s="452"/>
      <c r="EM22" s="452"/>
      <c r="EN22" s="452"/>
      <c r="EO22" s="452"/>
      <c r="EP22" s="452"/>
      <c r="EQ22" s="452"/>
      <c r="ER22" s="452"/>
      <c r="ES22" s="452"/>
      <c r="ET22" s="452"/>
      <c r="EU22" s="452"/>
      <c r="EV22" s="452"/>
      <c r="EW22" s="452"/>
      <c r="EX22" s="452"/>
      <c r="EY22" s="452"/>
      <c r="EZ22" s="452"/>
      <c r="FA22" s="452"/>
      <c r="FB22" s="452"/>
      <c r="FC22" s="452"/>
      <c r="FD22" s="452"/>
      <c r="FE22" s="452"/>
      <c r="FF22" s="452"/>
      <c r="FG22" s="452"/>
      <c r="FH22" s="452"/>
      <c r="FI22" s="452"/>
      <c r="FJ22" s="452"/>
      <c r="FK22" s="452"/>
      <c r="FL22" s="452"/>
      <c r="FM22" s="452"/>
      <c r="FN22" s="452"/>
      <c r="FO22" s="452"/>
      <c r="FP22" s="452"/>
      <c r="FQ22" s="452"/>
      <c r="FR22" s="452"/>
      <c r="FS22" s="452"/>
      <c r="FT22" s="452"/>
      <c r="FU22" s="452"/>
      <c r="FV22" s="452"/>
      <c r="FW22" s="452"/>
      <c r="FX22" s="452"/>
      <c r="FY22" s="452"/>
      <c r="FZ22" s="452"/>
      <c r="GA22" s="452"/>
      <c r="GB22" s="452"/>
      <c r="GC22" s="452"/>
      <c r="GD22" s="452"/>
      <c r="GE22" s="452"/>
      <c r="GF22" s="452"/>
      <c r="GG22" s="452"/>
      <c r="GH22" s="452"/>
      <c r="GI22" s="452"/>
      <c r="GJ22" s="452"/>
      <c r="GK22" s="452"/>
      <c r="GL22" s="452"/>
      <c r="GM22" s="452"/>
      <c r="GN22" s="452"/>
      <c r="GO22" s="452"/>
      <c r="GP22" s="452"/>
      <c r="GQ22" s="452"/>
      <c r="GR22" s="452"/>
      <c r="GS22" s="452"/>
      <c r="GT22" s="452"/>
      <c r="GU22" s="452"/>
      <c r="GV22" s="452"/>
      <c r="GW22" s="452"/>
      <c r="GX22" s="452"/>
      <c r="GY22" s="452"/>
      <c r="GZ22" s="452"/>
      <c r="HA22" s="452"/>
      <c r="HB22" s="452"/>
      <c r="HC22" s="452"/>
      <c r="HD22" s="452"/>
      <c r="HE22" s="452"/>
      <c r="HF22" s="452"/>
      <c r="HG22" s="452"/>
      <c r="HH22" s="452"/>
      <c r="HI22" s="452"/>
      <c r="HJ22" s="452"/>
      <c r="HK22" s="452"/>
      <c r="HL22" s="452"/>
      <c r="HM22" s="452"/>
      <c r="HN22" s="452"/>
      <c r="HO22" s="452"/>
      <c r="HP22" s="452"/>
      <c r="HQ22" s="452"/>
      <c r="HR22" s="452"/>
      <c r="HS22" s="452"/>
      <c r="HT22" s="452"/>
      <c r="HU22" s="452"/>
      <c r="HV22" s="452"/>
      <c r="HW22" s="452"/>
      <c r="HX22" s="452"/>
      <c r="HY22" s="452"/>
      <c r="HZ22" s="452"/>
      <c r="IA22" s="452"/>
      <c r="IB22" s="452"/>
      <c r="IC22" s="452"/>
      <c r="ID22" s="452"/>
      <c r="IE22" s="452"/>
      <c r="IF22" s="452"/>
    </row>
    <row r="23" spans="1:240" s="453" customFormat="1" ht="180" customHeight="1" x14ac:dyDescent="0.2">
      <c r="A23" s="25">
        <v>17</v>
      </c>
      <c r="B23" s="20" t="s">
        <v>111</v>
      </c>
      <c r="C23" s="26" t="s">
        <v>18</v>
      </c>
      <c r="D23" s="27" t="s">
        <v>253</v>
      </c>
      <c r="E23" s="325">
        <v>3120212</v>
      </c>
      <c r="F23" s="28" t="s">
        <v>71</v>
      </c>
      <c r="G23" s="18" t="s">
        <v>37</v>
      </c>
      <c r="H23" s="13" t="s">
        <v>72</v>
      </c>
      <c r="I23" s="30">
        <v>9000000</v>
      </c>
      <c r="J23" s="30"/>
      <c r="K23" s="8">
        <v>42461</v>
      </c>
      <c r="L23" s="31">
        <v>42490</v>
      </c>
      <c r="M23" s="31">
        <v>42519</v>
      </c>
      <c r="N23" s="9">
        <v>30</v>
      </c>
      <c r="O23" s="31">
        <v>42566</v>
      </c>
      <c r="P23" s="275" t="s">
        <v>78</v>
      </c>
      <c r="Q23" s="29" t="s">
        <v>79</v>
      </c>
      <c r="R23" s="14" t="s">
        <v>80</v>
      </c>
      <c r="S23" s="283" t="s">
        <v>444</v>
      </c>
      <c r="T23" s="334"/>
      <c r="U23" s="334"/>
      <c r="V23" s="334"/>
      <c r="W23" s="334"/>
      <c r="X23" s="334"/>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452"/>
      <c r="CN23" s="452"/>
      <c r="CO23" s="452"/>
      <c r="CP23" s="452"/>
      <c r="CQ23" s="452"/>
      <c r="CR23" s="452"/>
      <c r="CS23" s="452"/>
      <c r="CT23" s="452"/>
      <c r="CU23" s="452"/>
      <c r="CV23" s="452"/>
      <c r="CW23" s="452"/>
      <c r="CX23" s="452"/>
      <c r="CY23" s="452"/>
      <c r="CZ23" s="452"/>
      <c r="DA23" s="452"/>
      <c r="DB23" s="452"/>
      <c r="DC23" s="452"/>
      <c r="DD23" s="452"/>
      <c r="DE23" s="452"/>
      <c r="DF23" s="452"/>
      <c r="DG23" s="452"/>
      <c r="DH23" s="452"/>
      <c r="DI23" s="452"/>
      <c r="DJ23" s="452"/>
      <c r="DK23" s="452"/>
      <c r="DL23" s="452"/>
      <c r="DM23" s="452"/>
      <c r="DN23" s="452"/>
      <c r="DO23" s="452"/>
      <c r="DP23" s="452"/>
      <c r="DQ23" s="452"/>
      <c r="DR23" s="452"/>
      <c r="DS23" s="452"/>
      <c r="DT23" s="452"/>
      <c r="DU23" s="452"/>
      <c r="DV23" s="452"/>
      <c r="DW23" s="452"/>
      <c r="DX23" s="452"/>
      <c r="DY23" s="452"/>
      <c r="DZ23" s="452"/>
      <c r="EA23" s="452"/>
      <c r="EB23" s="452"/>
      <c r="EC23" s="452"/>
      <c r="ED23" s="452"/>
      <c r="EE23" s="452"/>
      <c r="EF23" s="452"/>
      <c r="EG23" s="452"/>
      <c r="EH23" s="452"/>
      <c r="EI23" s="452"/>
      <c r="EJ23" s="452"/>
      <c r="EK23" s="452"/>
      <c r="EL23" s="452"/>
      <c r="EM23" s="452"/>
      <c r="EN23" s="452"/>
      <c r="EO23" s="452"/>
      <c r="EP23" s="452"/>
      <c r="EQ23" s="452"/>
      <c r="ER23" s="452"/>
      <c r="ES23" s="452"/>
      <c r="ET23" s="452"/>
      <c r="EU23" s="452"/>
      <c r="EV23" s="452"/>
      <c r="EW23" s="452"/>
      <c r="EX23" s="452"/>
      <c r="EY23" s="452"/>
      <c r="EZ23" s="452"/>
      <c r="FA23" s="452"/>
      <c r="FB23" s="452"/>
      <c r="FC23" s="452"/>
      <c r="FD23" s="452"/>
      <c r="FE23" s="452"/>
      <c r="FF23" s="452"/>
      <c r="FG23" s="452"/>
      <c r="FH23" s="452"/>
      <c r="FI23" s="452"/>
      <c r="FJ23" s="452"/>
      <c r="FK23" s="452"/>
      <c r="FL23" s="452"/>
      <c r="FM23" s="452"/>
      <c r="FN23" s="452"/>
      <c r="FO23" s="452"/>
      <c r="FP23" s="452"/>
      <c r="FQ23" s="452"/>
      <c r="FR23" s="452"/>
      <c r="FS23" s="452"/>
      <c r="FT23" s="452"/>
      <c r="FU23" s="452"/>
      <c r="FV23" s="452"/>
      <c r="FW23" s="452"/>
      <c r="FX23" s="452"/>
      <c r="FY23" s="452"/>
      <c r="FZ23" s="452"/>
      <c r="GA23" s="452"/>
      <c r="GB23" s="452"/>
      <c r="GC23" s="452"/>
      <c r="GD23" s="452"/>
      <c r="GE23" s="452"/>
      <c r="GF23" s="452"/>
      <c r="GG23" s="452"/>
      <c r="GH23" s="452"/>
      <c r="GI23" s="452"/>
      <c r="GJ23" s="452"/>
      <c r="GK23" s="452"/>
      <c r="GL23" s="452"/>
      <c r="GM23" s="452"/>
      <c r="GN23" s="452"/>
      <c r="GO23" s="452"/>
      <c r="GP23" s="452"/>
      <c r="GQ23" s="452"/>
      <c r="GR23" s="452"/>
      <c r="GS23" s="452"/>
      <c r="GT23" s="452"/>
      <c r="GU23" s="452"/>
      <c r="GV23" s="452"/>
      <c r="GW23" s="452"/>
      <c r="GX23" s="452"/>
      <c r="GY23" s="452"/>
      <c r="GZ23" s="452"/>
      <c r="HA23" s="452"/>
      <c r="HB23" s="452"/>
      <c r="HC23" s="452"/>
      <c r="HD23" s="452"/>
      <c r="HE23" s="452"/>
      <c r="HF23" s="452"/>
      <c r="HG23" s="452"/>
      <c r="HH23" s="452"/>
      <c r="HI23" s="452"/>
      <c r="HJ23" s="452"/>
      <c r="HK23" s="452"/>
      <c r="HL23" s="452"/>
      <c r="HM23" s="452"/>
      <c r="HN23" s="452"/>
      <c r="HO23" s="452"/>
      <c r="HP23" s="452"/>
      <c r="HQ23" s="452"/>
      <c r="HR23" s="452"/>
      <c r="HS23" s="452"/>
      <c r="HT23" s="452"/>
      <c r="HU23" s="452"/>
      <c r="HV23" s="452"/>
      <c r="HW23" s="452"/>
      <c r="HX23" s="452"/>
      <c r="HY23" s="452"/>
      <c r="HZ23" s="452"/>
      <c r="IA23" s="452"/>
      <c r="IB23" s="452"/>
      <c r="IC23" s="452"/>
      <c r="ID23" s="452"/>
      <c r="IE23" s="452"/>
      <c r="IF23" s="452"/>
    </row>
    <row r="24" spans="1:240" s="453" customFormat="1" ht="179.25" customHeight="1" x14ac:dyDescent="0.2">
      <c r="A24" s="25">
        <v>18</v>
      </c>
      <c r="B24" s="20" t="s">
        <v>111</v>
      </c>
      <c r="C24" s="26" t="s">
        <v>18</v>
      </c>
      <c r="D24" s="27" t="s">
        <v>253</v>
      </c>
      <c r="E24" s="325">
        <v>3120212</v>
      </c>
      <c r="F24" s="28" t="s">
        <v>71</v>
      </c>
      <c r="G24" s="18" t="s">
        <v>259</v>
      </c>
      <c r="H24" s="13" t="s">
        <v>81</v>
      </c>
      <c r="I24" s="30">
        <v>38000000</v>
      </c>
      <c r="J24" s="30"/>
      <c r="K24" s="8">
        <v>42485</v>
      </c>
      <c r="L24" s="31">
        <v>42515</v>
      </c>
      <c r="M24" s="31">
        <v>42515</v>
      </c>
      <c r="N24" s="9">
        <v>90</v>
      </c>
      <c r="O24" s="31">
        <v>42606</v>
      </c>
      <c r="P24" s="275" t="s">
        <v>82</v>
      </c>
      <c r="Q24" s="29" t="s">
        <v>83</v>
      </c>
      <c r="R24" s="14" t="s">
        <v>84</v>
      </c>
      <c r="S24" s="283" t="s">
        <v>444</v>
      </c>
      <c r="T24" s="334"/>
      <c r="U24" s="334"/>
      <c r="V24" s="334"/>
      <c r="W24" s="334"/>
      <c r="X24" s="334"/>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c r="FF24" s="452"/>
      <c r="FG24" s="452"/>
      <c r="FH24" s="452"/>
      <c r="FI24" s="452"/>
      <c r="FJ24" s="452"/>
      <c r="FK24" s="452"/>
      <c r="FL24" s="452"/>
      <c r="FM24" s="452"/>
      <c r="FN24" s="452"/>
      <c r="FO24" s="452"/>
      <c r="FP24" s="452"/>
      <c r="FQ24" s="452"/>
      <c r="FR24" s="452"/>
      <c r="FS24" s="452"/>
      <c r="FT24" s="452"/>
      <c r="FU24" s="452"/>
      <c r="FV24" s="452"/>
      <c r="FW24" s="452"/>
      <c r="FX24" s="452"/>
      <c r="FY24" s="452"/>
      <c r="FZ24" s="452"/>
      <c r="GA24" s="452"/>
      <c r="GB24" s="452"/>
      <c r="GC24" s="452"/>
      <c r="GD24" s="452"/>
      <c r="GE24" s="452"/>
      <c r="GF24" s="452"/>
      <c r="GG24" s="452"/>
      <c r="GH24" s="452"/>
      <c r="GI24" s="452"/>
      <c r="GJ24" s="452"/>
      <c r="GK24" s="452"/>
      <c r="GL24" s="452"/>
      <c r="GM24" s="452"/>
      <c r="GN24" s="452"/>
      <c r="GO24" s="452"/>
      <c r="GP24" s="452"/>
      <c r="GQ24" s="452"/>
      <c r="GR24" s="452"/>
      <c r="GS24" s="452"/>
      <c r="GT24" s="452"/>
      <c r="GU24" s="452"/>
      <c r="GV24" s="452"/>
      <c r="GW24" s="452"/>
      <c r="GX24" s="452"/>
      <c r="GY24" s="452"/>
      <c r="GZ24" s="452"/>
      <c r="HA24" s="452"/>
      <c r="HB24" s="452"/>
      <c r="HC24" s="452"/>
      <c r="HD24" s="452"/>
      <c r="HE24" s="452"/>
      <c r="HF24" s="452"/>
      <c r="HG24" s="452"/>
      <c r="HH24" s="452"/>
      <c r="HI24" s="452"/>
      <c r="HJ24" s="452"/>
      <c r="HK24" s="452"/>
      <c r="HL24" s="452"/>
      <c r="HM24" s="452"/>
      <c r="HN24" s="452"/>
      <c r="HO24" s="452"/>
      <c r="HP24" s="452"/>
      <c r="HQ24" s="452"/>
      <c r="HR24" s="452"/>
      <c r="HS24" s="452"/>
      <c r="HT24" s="452"/>
      <c r="HU24" s="452"/>
      <c r="HV24" s="452"/>
      <c r="HW24" s="452"/>
      <c r="HX24" s="452"/>
      <c r="HY24" s="452"/>
      <c r="HZ24" s="452"/>
      <c r="IA24" s="452"/>
      <c r="IB24" s="452"/>
      <c r="IC24" s="452"/>
      <c r="ID24" s="452"/>
      <c r="IE24" s="452"/>
      <c r="IF24" s="452"/>
    </row>
    <row r="25" spans="1:240" s="453" customFormat="1" ht="218.25" customHeight="1" x14ac:dyDescent="0.2">
      <c r="A25" s="25">
        <v>19</v>
      </c>
      <c r="B25" s="20" t="s">
        <v>111</v>
      </c>
      <c r="C25" s="26" t="s">
        <v>18</v>
      </c>
      <c r="D25" s="27" t="s">
        <v>253</v>
      </c>
      <c r="E25" s="325">
        <v>3120212</v>
      </c>
      <c r="F25" s="28" t="s">
        <v>71</v>
      </c>
      <c r="G25" s="18" t="s">
        <v>37</v>
      </c>
      <c r="H25" s="13" t="s">
        <v>72</v>
      </c>
      <c r="I25" s="30">
        <v>8000000</v>
      </c>
      <c r="J25" s="30"/>
      <c r="K25" s="8">
        <v>42510</v>
      </c>
      <c r="L25" s="31">
        <v>42541</v>
      </c>
      <c r="M25" s="31">
        <v>42570</v>
      </c>
      <c r="N25" s="9">
        <v>30</v>
      </c>
      <c r="O25" s="31">
        <v>42490</v>
      </c>
      <c r="P25" s="275" t="s">
        <v>85</v>
      </c>
      <c r="Q25" s="29" t="s">
        <v>86</v>
      </c>
      <c r="R25" s="14" t="s">
        <v>87</v>
      </c>
      <c r="S25" s="283" t="s">
        <v>444</v>
      </c>
      <c r="T25" s="334"/>
      <c r="U25" s="334"/>
      <c r="V25" s="334"/>
      <c r="W25" s="334"/>
      <c r="X25" s="334"/>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c r="BR25" s="452"/>
      <c r="BS25" s="452"/>
      <c r="BT25" s="452"/>
      <c r="BU25" s="452"/>
      <c r="BV25" s="452"/>
      <c r="BW25" s="452"/>
      <c r="BX25" s="452"/>
      <c r="BY25" s="452"/>
      <c r="BZ25" s="452"/>
      <c r="CA25" s="452"/>
      <c r="CB25" s="452"/>
      <c r="CC25" s="452"/>
      <c r="CD25" s="452"/>
      <c r="CE25" s="452"/>
      <c r="CF25" s="452"/>
      <c r="CG25" s="452"/>
      <c r="CH25" s="452"/>
      <c r="CI25" s="452"/>
      <c r="CJ25" s="452"/>
      <c r="CK25" s="452"/>
      <c r="CL25" s="452"/>
      <c r="CM25" s="452"/>
      <c r="CN25" s="452"/>
      <c r="CO25" s="452"/>
      <c r="CP25" s="452"/>
      <c r="CQ25" s="452"/>
      <c r="CR25" s="452"/>
      <c r="CS25" s="452"/>
      <c r="CT25" s="452"/>
      <c r="CU25" s="452"/>
      <c r="CV25" s="452"/>
      <c r="CW25" s="452"/>
      <c r="CX25" s="452"/>
      <c r="CY25" s="452"/>
      <c r="CZ25" s="452"/>
      <c r="DA25" s="452"/>
      <c r="DB25" s="452"/>
      <c r="DC25" s="452"/>
      <c r="DD25" s="452"/>
      <c r="DE25" s="452"/>
      <c r="DF25" s="452"/>
      <c r="DG25" s="452"/>
      <c r="DH25" s="452"/>
      <c r="DI25" s="452"/>
      <c r="DJ25" s="452"/>
      <c r="DK25" s="452"/>
      <c r="DL25" s="452"/>
      <c r="DM25" s="452"/>
      <c r="DN25" s="452"/>
      <c r="DO25" s="452"/>
      <c r="DP25" s="452"/>
      <c r="DQ25" s="452"/>
      <c r="DR25" s="452"/>
      <c r="DS25" s="452"/>
      <c r="DT25" s="452"/>
      <c r="DU25" s="452"/>
      <c r="DV25" s="452"/>
      <c r="DW25" s="452"/>
      <c r="DX25" s="452"/>
      <c r="DY25" s="452"/>
      <c r="DZ25" s="452"/>
      <c r="EA25" s="452"/>
      <c r="EB25" s="452"/>
      <c r="EC25" s="452"/>
      <c r="ED25" s="452"/>
      <c r="EE25" s="452"/>
      <c r="EF25" s="452"/>
      <c r="EG25" s="452"/>
      <c r="EH25" s="452"/>
      <c r="EI25" s="452"/>
      <c r="EJ25" s="452"/>
      <c r="EK25" s="452"/>
      <c r="EL25" s="452"/>
      <c r="EM25" s="452"/>
      <c r="EN25" s="452"/>
      <c r="EO25" s="452"/>
      <c r="EP25" s="452"/>
      <c r="EQ25" s="452"/>
      <c r="ER25" s="452"/>
      <c r="ES25" s="452"/>
      <c r="ET25" s="452"/>
      <c r="EU25" s="452"/>
      <c r="EV25" s="452"/>
      <c r="EW25" s="452"/>
      <c r="EX25" s="452"/>
      <c r="EY25" s="452"/>
      <c r="EZ25" s="452"/>
      <c r="FA25" s="452"/>
      <c r="FB25" s="452"/>
      <c r="FC25" s="452"/>
      <c r="FD25" s="452"/>
      <c r="FE25" s="452"/>
      <c r="FF25" s="452"/>
      <c r="FG25" s="452"/>
      <c r="FH25" s="452"/>
      <c r="FI25" s="452"/>
      <c r="FJ25" s="452"/>
      <c r="FK25" s="452"/>
      <c r="FL25" s="452"/>
      <c r="FM25" s="452"/>
      <c r="FN25" s="452"/>
      <c r="FO25" s="452"/>
      <c r="FP25" s="452"/>
      <c r="FQ25" s="452"/>
      <c r="FR25" s="452"/>
      <c r="FS25" s="452"/>
      <c r="FT25" s="452"/>
      <c r="FU25" s="452"/>
      <c r="FV25" s="452"/>
      <c r="FW25" s="452"/>
      <c r="FX25" s="452"/>
      <c r="FY25" s="452"/>
      <c r="FZ25" s="452"/>
      <c r="GA25" s="452"/>
      <c r="GB25" s="452"/>
      <c r="GC25" s="452"/>
      <c r="GD25" s="452"/>
      <c r="GE25" s="452"/>
      <c r="GF25" s="452"/>
      <c r="GG25" s="452"/>
      <c r="GH25" s="452"/>
      <c r="GI25" s="452"/>
      <c r="GJ25" s="452"/>
      <c r="GK25" s="452"/>
      <c r="GL25" s="452"/>
      <c r="GM25" s="452"/>
      <c r="GN25" s="452"/>
      <c r="GO25" s="452"/>
      <c r="GP25" s="452"/>
      <c r="GQ25" s="452"/>
      <c r="GR25" s="452"/>
      <c r="GS25" s="452"/>
      <c r="GT25" s="452"/>
      <c r="GU25" s="452"/>
      <c r="GV25" s="452"/>
      <c r="GW25" s="452"/>
      <c r="GX25" s="452"/>
      <c r="GY25" s="452"/>
      <c r="GZ25" s="452"/>
      <c r="HA25" s="452"/>
      <c r="HB25" s="452"/>
      <c r="HC25" s="452"/>
      <c r="HD25" s="452"/>
      <c r="HE25" s="452"/>
      <c r="HF25" s="452"/>
      <c r="HG25" s="452"/>
      <c r="HH25" s="452"/>
      <c r="HI25" s="452"/>
      <c r="HJ25" s="452"/>
      <c r="HK25" s="452"/>
      <c r="HL25" s="452"/>
      <c r="HM25" s="452"/>
      <c r="HN25" s="452"/>
      <c r="HO25" s="452"/>
      <c r="HP25" s="452"/>
      <c r="HQ25" s="452"/>
      <c r="HR25" s="452"/>
      <c r="HS25" s="452"/>
      <c r="HT25" s="452"/>
      <c r="HU25" s="452"/>
      <c r="HV25" s="452"/>
      <c r="HW25" s="452"/>
      <c r="HX25" s="452"/>
      <c r="HY25" s="452"/>
      <c r="HZ25" s="452"/>
      <c r="IA25" s="452"/>
      <c r="IB25" s="452"/>
      <c r="IC25" s="452"/>
      <c r="ID25" s="452"/>
      <c r="IE25" s="452"/>
      <c r="IF25" s="452"/>
    </row>
    <row r="26" spans="1:240" s="453" customFormat="1" ht="127.5" customHeight="1" x14ac:dyDescent="0.2">
      <c r="A26" s="25">
        <v>20</v>
      </c>
      <c r="B26" s="20" t="s">
        <v>111</v>
      </c>
      <c r="C26" s="26" t="s">
        <v>18</v>
      </c>
      <c r="D26" s="27" t="s">
        <v>253</v>
      </c>
      <c r="E26" s="325">
        <v>3120212</v>
      </c>
      <c r="F26" s="28" t="s">
        <v>71</v>
      </c>
      <c r="G26" s="18" t="s">
        <v>88</v>
      </c>
      <c r="H26" s="13" t="s">
        <v>30</v>
      </c>
      <c r="I26" s="30">
        <v>12000000</v>
      </c>
      <c r="J26" s="30"/>
      <c r="K26" s="8">
        <v>42461</v>
      </c>
      <c r="L26" s="31">
        <v>42505</v>
      </c>
      <c r="M26" s="31">
        <v>42515</v>
      </c>
      <c r="N26" s="9">
        <v>10</v>
      </c>
      <c r="O26" s="31">
        <v>42526</v>
      </c>
      <c r="P26" s="275" t="s">
        <v>89</v>
      </c>
      <c r="Q26" s="29" t="s">
        <v>90</v>
      </c>
      <c r="R26" s="14" t="s">
        <v>91</v>
      </c>
      <c r="S26" s="283" t="s">
        <v>444</v>
      </c>
      <c r="T26" s="334"/>
      <c r="U26" s="334"/>
      <c r="V26" s="334"/>
      <c r="W26" s="334"/>
      <c r="X26" s="334"/>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c r="BR26" s="452"/>
      <c r="BS26" s="452"/>
      <c r="BT26" s="452"/>
      <c r="BU26" s="452"/>
      <c r="BV26" s="452"/>
      <c r="BW26" s="452"/>
      <c r="BX26" s="452"/>
      <c r="BY26" s="452"/>
      <c r="BZ26" s="452"/>
      <c r="CA26" s="452"/>
      <c r="CB26" s="452"/>
      <c r="CC26" s="452"/>
      <c r="CD26" s="452"/>
      <c r="CE26" s="452"/>
      <c r="CF26" s="452"/>
      <c r="CG26" s="452"/>
      <c r="CH26" s="452"/>
      <c r="CI26" s="452"/>
      <c r="CJ26" s="452"/>
      <c r="CK26" s="452"/>
      <c r="CL26" s="452"/>
      <c r="CM26" s="452"/>
      <c r="CN26" s="452"/>
      <c r="CO26" s="452"/>
      <c r="CP26" s="452"/>
      <c r="CQ26" s="452"/>
      <c r="CR26" s="452"/>
      <c r="CS26" s="452"/>
      <c r="CT26" s="452"/>
      <c r="CU26" s="452"/>
      <c r="CV26" s="452"/>
      <c r="CW26" s="452"/>
      <c r="CX26" s="452"/>
      <c r="CY26" s="452"/>
      <c r="CZ26" s="452"/>
      <c r="DA26" s="452"/>
      <c r="DB26" s="452"/>
      <c r="DC26" s="452"/>
      <c r="DD26" s="452"/>
      <c r="DE26" s="452"/>
      <c r="DF26" s="452"/>
      <c r="DG26" s="452"/>
      <c r="DH26" s="452"/>
      <c r="DI26" s="452"/>
      <c r="DJ26" s="452"/>
      <c r="DK26" s="452"/>
      <c r="DL26" s="452"/>
      <c r="DM26" s="452"/>
      <c r="DN26" s="452"/>
      <c r="DO26" s="452"/>
      <c r="DP26" s="452"/>
      <c r="DQ26" s="452"/>
      <c r="DR26" s="452"/>
      <c r="DS26" s="452"/>
      <c r="DT26" s="452"/>
      <c r="DU26" s="452"/>
      <c r="DV26" s="452"/>
      <c r="DW26" s="452"/>
      <c r="DX26" s="452"/>
      <c r="DY26" s="452"/>
      <c r="DZ26" s="452"/>
      <c r="EA26" s="452"/>
      <c r="EB26" s="452"/>
      <c r="EC26" s="452"/>
      <c r="ED26" s="452"/>
      <c r="EE26" s="452"/>
      <c r="EF26" s="452"/>
      <c r="EG26" s="452"/>
      <c r="EH26" s="452"/>
      <c r="EI26" s="452"/>
      <c r="EJ26" s="452"/>
      <c r="EK26" s="452"/>
      <c r="EL26" s="452"/>
      <c r="EM26" s="452"/>
      <c r="EN26" s="452"/>
      <c r="EO26" s="452"/>
      <c r="EP26" s="452"/>
      <c r="EQ26" s="452"/>
      <c r="ER26" s="452"/>
      <c r="ES26" s="452"/>
      <c r="ET26" s="452"/>
      <c r="EU26" s="452"/>
      <c r="EV26" s="452"/>
      <c r="EW26" s="452"/>
      <c r="EX26" s="452"/>
      <c r="EY26" s="452"/>
      <c r="EZ26" s="452"/>
      <c r="FA26" s="452"/>
      <c r="FB26" s="452"/>
      <c r="FC26" s="452"/>
      <c r="FD26" s="452"/>
      <c r="FE26" s="452"/>
      <c r="FF26" s="452"/>
      <c r="FG26" s="452"/>
      <c r="FH26" s="452"/>
      <c r="FI26" s="452"/>
      <c r="FJ26" s="452"/>
      <c r="FK26" s="452"/>
      <c r="FL26" s="452"/>
      <c r="FM26" s="452"/>
      <c r="FN26" s="452"/>
      <c r="FO26" s="452"/>
      <c r="FP26" s="452"/>
      <c r="FQ26" s="452"/>
      <c r="FR26" s="452"/>
      <c r="FS26" s="452"/>
      <c r="FT26" s="452"/>
      <c r="FU26" s="452"/>
      <c r="FV26" s="452"/>
      <c r="FW26" s="452"/>
      <c r="FX26" s="452"/>
      <c r="FY26" s="452"/>
      <c r="FZ26" s="452"/>
      <c r="GA26" s="452"/>
      <c r="GB26" s="452"/>
      <c r="GC26" s="452"/>
      <c r="GD26" s="452"/>
      <c r="GE26" s="452"/>
      <c r="GF26" s="452"/>
      <c r="GG26" s="452"/>
      <c r="GH26" s="452"/>
      <c r="GI26" s="452"/>
      <c r="GJ26" s="452"/>
      <c r="GK26" s="452"/>
      <c r="GL26" s="452"/>
      <c r="GM26" s="452"/>
      <c r="GN26" s="452"/>
      <c r="GO26" s="452"/>
      <c r="GP26" s="452"/>
      <c r="GQ26" s="452"/>
      <c r="GR26" s="452"/>
      <c r="GS26" s="452"/>
      <c r="GT26" s="452"/>
      <c r="GU26" s="452"/>
      <c r="GV26" s="452"/>
      <c r="GW26" s="452"/>
      <c r="GX26" s="452"/>
      <c r="GY26" s="452"/>
      <c r="GZ26" s="452"/>
      <c r="HA26" s="452"/>
      <c r="HB26" s="452"/>
      <c r="HC26" s="452"/>
      <c r="HD26" s="452"/>
      <c r="HE26" s="452"/>
      <c r="HF26" s="452"/>
      <c r="HG26" s="452"/>
      <c r="HH26" s="452"/>
      <c r="HI26" s="452"/>
      <c r="HJ26" s="452"/>
      <c r="HK26" s="452"/>
      <c r="HL26" s="452"/>
      <c r="HM26" s="452"/>
      <c r="HN26" s="452"/>
      <c r="HO26" s="452"/>
      <c r="HP26" s="452"/>
      <c r="HQ26" s="452"/>
      <c r="HR26" s="452"/>
      <c r="HS26" s="452"/>
      <c r="HT26" s="452"/>
      <c r="HU26" s="452"/>
      <c r="HV26" s="452"/>
      <c r="HW26" s="452"/>
      <c r="HX26" s="452"/>
      <c r="HY26" s="452"/>
      <c r="HZ26" s="452"/>
      <c r="IA26" s="452"/>
      <c r="IB26" s="452"/>
      <c r="IC26" s="452"/>
      <c r="ID26" s="452"/>
      <c r="IE26" s="452"/>
      <c r="IF26" s="452"/>
    </row>
    <row r="27" spans="1:240" s="453" customFormat="1" ht="168.75" customHeight="1" x14ac:dyDescent="0.2">
      <c r="A27" s="25">
        <v>21</v>
      </c>
      <c r="B27" s="20" t="s">
        <v>111</v>
      </c>
      <c r="C27" s="26" t="s">
        <v>18</v>
      </c>
      <c r="D27" s="27" t="s">
        <v>253</v>
      </c>
      <c r="E27" s="325">
        <v>3120212</v>
      </c>
      <c r="F27" s="28" t="s">
        <v>71</v>
      </c>
      <c r="G27" s="18" t="s">
        <v>37</v>
      </c>
      <c r="H27" s="13" t="s">
        <v>81</v>
      </c>
      <c r="I27" s="30">
        <v>11979600</v>
      </c>
      <c r="J27" s="30"/>
      <c r="K27" s="8">
        <v>42461</v>
      </c>
      <c r="L27" s="31">
        <v>42491</v>
      </c>
      <c r="M27" s="31">
        <v>42505</v>
      </c>
      <c r="N27" s="9">
        <v>15</v>
      </c>
      <c r="O27" s="31">
        <v>42449</v>
      </c>
      <c r="P27" s="275" t="s">
        <v>89</v>
      </c>
      <c r="Q27" s="29" t="s">
        <v>92</v>
      </c>
      <c r="R27" s="14" t="s">
        <v>93</v>
      </c>
      <c r="S27" s="283" t="s">
        <v>444</v>
      </c>
      <c r="T27" s="334"/>
      <c r="U27" s="334"/>
      <c r="V27" s="334"/>
      <c r="W27" s="334"/>
      <c r="X27" s="334"/>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c r="CO27" s="452"/>
      <c r="CP27" s="452"/>
      <c r="CQ27" s="452"/>
      <c r="CR27" s="452"/>
      <c r="CS27" s="452"/>
      <c r="CT27" s="452"/>
      <c r="CU27" s="452"/>
      <c r="CV27" s="452"/>
      <c r="CW27" s="452"/>
      <c r="CX27" s="452"/>
      <c r="CY27" s="452"/>
      <c r="CZ27" s="452"/>
      <c r="DA27" s="452"/>
      <c r="DB27" s="452"/>
      <c r="DC27" s="452"/>
      <c r="DD27" s="452"/>
      <c r="DE27" s="452"/>
      <c r="DF27" s="452"/>
      <c r="DG27" s="452"/>
      <c r="DH27" s="452"/>
      <c r="DI27" s="452"/>
      <c r="DJ27" s="452"/>
      <c r="DK27" s="452"/>
      <c r="DL27" s="452"/>
      <c r="DM27" s="452"/>
      <c r="DN27" s="452"/>
      <c r="DO27" s="452"/>
      <c r="DP27" s="452"/>
      <c r="DQ27" s="452"/>
      <c r="DR27" s="452"/>
      <c r="DS27" s="452"/>
      <c r="DT27" s="452"/>
      <c r="DU27" s="452"/>
      <c r="DV27" s="452"/>
      <c r="DW27" s="452"/>
      <c r="DX27" s="452"/>
      <c r="DY27" s="452"/>
      <c r="DZ27" s="452"/>
      <c r="EA27" s="452"/>
      <c r="EB27" s="452"/>
      <c r="EC27" s="452"/>
      <c r="ED27" s="452"/>
      <c r="EE27" s="452"/>
      <c r="EF27" s="452"/>
      <c r="EG27" s="452"/>
      <c r="EH27" s="452"/>
      <c r="EI27" s="452"/>
      <c r="EJ27" s="452"/>
      <c r="EK27" s="452"/>
      <c r="EL27" s="452"/>
      <c r="EM27" s="452"/>
      <c r="EN27" s="452"/>
      <c r="EO27" s="452"/>
      <c r="EP27" s="452"/>
      <c r="EQ27" s="452"/>
      <c r="ER27" s="452"/>
      <c r="ES27" s="452"/>
      <c r="ET27" s="452"/>
      <c r="EU27" s="452"/>
      <c r="EV27" s="452"/>
      <c r="EW27" s="452"/>
      <c r="EX27" s="452"/>
      <c r="EY27" s="452"/>
      <c r="EZ27" s="452"/>
      <c r="FA27" s="452"/>
      <c r="FB27" s="452"/>
      <c r="FC27" s="452"/>
      <c r="FD27" s="452"/>
      <c r="FE27" s="452"/>
      <c r="FF27" s="452"/>
      <c r="FG27" s="452"/>
      <c r="FH27" s="452"/>
      <c r="FI27" s="452"/>
      <c r="FJ27" s="452"/>
      <c r="FK27" s="452"/>
      <c r="FL27" s="452"/>
      <c r="FM27" s="452"/>
      <c r="FN27" s="452"/>
      <c r="FO27" s="452"/>
      <c r="FP27" s="452"/>
      <c r="FQ27" s="452"/>
      <c r="FR27" s="452"/>
      <c r="FS27" s="452"/>
      <c r="FT27" s="452"/>
      <c r="FU27" s="452"/>
      <c r="FV27" s="452"/>
      <c r="FW27" s="452"/>
      <c r="FX27" s="452"/>
      <c r="FY27" s="452"/>
      <c r="FZ27" s="452"/>
      <c r="GA27" s="452"/>
      <c r="GB27" s="452"/>
      <c r="GC27" s="452"/>
      <c r="GD27" s="452"/>
      <c r="GE27" s="452"/>
      <c r="GF27" s="452"/>
      <c r="GG27" s="452"/>
      <c r="GH27" s="452"/>
      <c r="GI27" s="452"/>
      <c r="GJ27" s="452"/>
      <c r="GK27" s="452"/>
      <c r="GL27" s="452"/>
      <c r="GM27" s="452"/>
      <c r="GN27" s="452"/>
      <c r="GO27" s="452"/>
      <c r="GP27" s="452"/>
      <c r="GQ27" s="452"/>
      <c r="GR27" s="452"/>
      <c r="GS27" s="452"/>
      <c r="GT27" s="452"/>
      <c r="GU27" s="452"/>
      <c r="GV27" s="452"/>
      <c r="GW27" s="452"/>
      <c r="GX27" s="452"/>
      <c r="GY27" s="452"/>
      <c r="GZ27" s="452"/>
      <c r="HA27" s="452"/>
      <c r="HB27" s="452"/>
      <c r="HC27" s="452"/>
      <c r="HD27" s="452"/>
      <c r="HE27" s="452"/>
      <c r="HF27" s="452"/>
      <c r="HG27" s="452"/>
      <c r="HH27" s="452"/>
      <c r="HI27" s="452"/>
      <c r="HJ27" s="452"/>
      <c r="HK27" s="452"/>
      <c r="HL27" s="452"/>
      <c r="HM27" s="452"/>
      <c r="HN27" s="452"/>
      <c r="HO27" s="452"/>
      <c r="HP27" s="452"/>
      <c r="HQ27" s="452"/>
      <c r="HR27" s="452"/>
      <c r="HS27" s="452"/>
      <c r="HT27" s="452"/>
      <c r="HU27" s="452"/>
      <c r="HV27" s="452"/>
      <c r="HW27" s="452"/>
      <c r="HX27" s="452"/>
      <c r="HY27" s="452"/>
      <c r="HZ27" s="452"/>
      <c r="IA27" s="452"/>
      <c r="IB27" s="452"/>
      <c r="IC27" s="452"/>
      <c r="ID27" s="452"/>
      <c r="IE27" s="452"/>
      <c r="IF27" s="452"/>
    </row>
    <row r="28" spans="1:240" s="453" customFormat="1" ht="181.5" customHeight="1" x14ac:dyDescent="0.2">
      <c r="A28" s="25">
        <v>22</v>
      </c>
      <c r="B28" s="20" t="s">
        <v>111</v>
      </c>
      <c r="C28" s="26" t="s">
        <v>18</v>
      </c>
      <c r="D28" s="27" t="s">
        <v>253</v>
      </c>
      <c r="E28" s="325">
        <v>3120212</v>
      </c>
      <c r="F28" s="28" t="s">
        <v>71</v>
      </c>
      <c r="G28" s="18" t="s">
        <v>37</v>
      </c>
      <c r="H28" s="13" t="s">
        <v>81</v>
      </c>
      <c r="I28" s="30">
        <v>8000000</v>
      </c>
      <c r="J28" s="30"/>
      <c r="K28" s="8">
        <v>42447</v>
      </c>
      <c r="L28" s="31">
        <v>42461</v>
      </c>
      <c r="M28" s="31">
        <v>42490</v>
      </c>
      <c r="N28" s="9">
        <v>30</v>
      </c>
      <c r="O28" s="31">
        <v>42449</v>
      </c>
      <c r="P28" s="275">
        <v>55101515</v>
      </c>
      <c r="Q28" s="29" t="s">
        <v>94</v>
      </c>
      <c r="R28" s="14" t="s">
        <v>95</v>
      </c>
      <c r="S28" s="283" t="s">
        <v>444</v>
      </c>
      <c r="T28" s="334"/>
      <c r="U28" s="334"/>
      <c r="V28" s="334"/>
      <c r="W28" s="334"/>
      <c r="X28" s="334"/>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c r="CO28" s="452"/>
      <c r="CP28" s="452"/>
      <c r="CQ28" s="452"/>
      <c r="CR28" s="452"/>
      <c r="CS28" s="452"/>
      <c r="CT28" s="452"/>
      <c r="CU28" s="452"/>
      <c r="CV28" s="452"/>
      <c r="CW28" s="452"/>
      <c r="CX28" s="452"/>
      <c r="CY28" s="452"/>
      <c r="CZ28" s="452"/>
      <c r="DA28" s="452"/>
      <c r="DB28" s="452"/>
      <c r="DC28" s="452"/>
      <c r="DD28" s="452"/>
      <c r="DE28" s="452"/>
      <c r="DF28" s="452"/>
      <c r="DG28" s="452"/>
      <c r="DH28" s="452"/>
      <c r="DI28" s="452"/>
      <c r="DJ28" s="452"/>
      <c r="DK28" s="452"/>
      <c r="DL28" s="452"/>
      <c r="DM28" s="452"/>
      <c r="DN28" s="452"/>
      <c r="DO28" s="452"/>
      <c r="DP28" s="452"/>
      <c r="DQ28" s="452"/>
      <c r="DR28" s="452"/>
      <c r="DS28" s="452"/>
      <c r="DT28" s="452"/>
      <c r="DU28" s="452"/>
      <c r="DV28" s="452"/>
      <c r="DW28" s="452"/>
      <c r="DX28" s="452"/>
      <c r="DY28" s="452"/>
      <c r="DZ28" s="452"/>
      <c r="EA28" s="452"/>
      <c r="EB28" s="452"/>
      <c r="EC28" s="452"/>
      <c r="ED28" s="452"/>
      <c r="EE28" s="452"/>
      <c r="EF28" s="452"/>
      <c r="EG28" s="452"/>
      <c r="EH28" s="452"/>
      <c r="EI28" s="452"/>
      <c r="EJ28" s="452"/>
      <c r="EK28" s="452"/>
      <c r="EL28" s="452"/>
      <c r="EM28" s="452"/>
      <c r="EN28" s="452"/>
      <c r="EO28" s="452"/>
      <c r="EP28" s="452"/>
      <c r="EQ28" s="452"/>
      <c r="ER28" s="452"/>
      <c r="ES28" s="452"/>
      <c r="ET28" s="452"/>
      <c r="EU28" s="452"/>
      <c r="EV28" s="452"/>
      <c r="EW28" s="452"/>
      <c r="EX28" s="452"/>
      <c r="EY28" s="452"/>
      <c r="EZ28" s="452"/>
      <c r="FA28" s="452"/>
      <c r="FB28" s="452"/>
      <c r="FC28" s="452"/>
      <c r="FD28" s="452"/>
      <c r="FE28" s="452"/>
      <c r="FF28" s="452"/>
      <c r="FG28" s="452"/>
      <c r="FH28" s="452"/>
      <c r="FI28" s="452"/>
      <c r="FJ28" s="452"/>
      <c r="FK28" s="452"/>
      <c r="FL28" s="452"/>
      <c r="FM28" s="452"/>
      <c r="FN28" s="452"/>
      <c r="FO28" s="452"/>
      <c r="FP28" s="452"/>
      <c r="FQ28" s="452"/>
      <c r="FR28" s="452"/>
      <c r="FS28" s="452"/>
      <c r="FT28" s="452"/>
      <c r="FU28" s="452"/>
      <c r="FV28" s="452"/>
      <c r="FW28" s="452"/>
      <c r="FX28" s="452"/>
      <c r="FY28" s="452"/>
      <c r="FZ28" s="452"/>
      <c r="GA28" s="452"/>
      <c r="GB28" s="452"/>
      <c r="GC28" s="452"/>
      <c r="GD28" s="452"/>
      <c r="GE28" s="452"/>
      <c r="GF28" s="452"/>
      <c r="GG28" s="452"/>
      <c r="GH28" s="452"/>
      <c r="GI28" s="452"/>
      <c r="GJ28" s="452"/>
      <c r="GK28" s="452"/>
      <c r="GL28" s="452"/>
      <c r="GM28" s="452"/>
      <c r="GN28" s="452"/>
      <c r="GO28" s="452"/>
      <c r="GP28" s="452"/>
      <c r="GQ28" s="452"/>
      <c r="GR28" s="452"/>
      <c r="GS28" s="452"/>
      <c r="GT28" s="452"/>
      <c r="GU28" s="452"/>
      <c r="GV28" s="452"/>
      <c r="GW28" s="452"/>
      <c r="GX28" s="452"/>
      <c r="GY28" s="452"/>
      <c r="GZ28" s="452"/>
      <c r="HA28" s="452"/>
      <c r="HB28" s="452"/>
      <c r="HC28" s="452"/>
      <c r="HD28" s="452"/>
      <c r="HE28" s="452"/>
      <c r="HF28" s="452"/>
      <c r="HG28" s="452"/>
      <c r="HH28" s="452"/>
      <c r="HI28" s="452"/>
      <c r="HJ28" s="452"/>
      <c r="HK28" s="452"/>
      <c r="HL28" s="452"/>
      <c r="HM28" s="452"/>
      <c r="HN28" s="452"/>
      <c r="HO28" s="452"/>
      <c r="HP28" s="452"/>
      <c r="HQ28" s="452"/>
      <c r="HR28" s="452"/>
      <c r="HS28" s="452"/>
      <c r="HT28" s="452"/>
      <c r="HU28" s="452"/>
      <c r="HV28" s="452"/>
      <c r="HW28" s="452"/>
      <c r="HX28" s="452"/>
      <c r="HY28" s="452"/>
      <c r="HZ28" s="452"/>
      <c r="IA28" s="452"/>
      <c r="IB28" s="452"/>
      <c r="IC28" s="452"/>
      <c r="ID28" s="452"/>
      <c r="IE28" s="452"/>
      <c r="IF28" s="452"/>
    </row>
    <row r="29" spans="1:240" s="453" customFormat="1" ht="166.5" customHeight="1" x14ac:dyDescent="0.2">
      <c r="A29" s="25">
        <v>23</v>
      </c>
      <c r="B29" s="20" t="s">
        <v>111</v>
      </c>
      <c r="C29" s="26" t="s">
        <v>18</v>
      </c>
      <c r="D29" s="27" t="s">
        <v>253</v>
      </c>
      <c r="E29" s="325">
        <v>3120212</v>
      </c>
      <c r="F29" s="28" t="s">
        <v>71</v>
      </c>
      <c r="G29" s="18" t="s">
        <v>37</v>
      </c>
      <c r="H29" s="13" t="s">
        <v>81</v>
      </c>
      <c r="I29" s="30">
        <v>13146105</v>
      </c>
      <c r="J29" s="30"/>
      <c r="K29" s="8">
        <v>42405</v>
      </c>
      <c r="L29" s="31">
        <v>42434</v>
      </c>
      <c r="M29" s="31">
        <v>42409</v>
      </c>
      <c r="N29" s="9">
        <v>330</v>
      </c>
      <c r="O29" s="31">
        <v>42735</v>
      </c>
      <c r="P29" s="275" t="s">
        <v>96</v>
      </c>
      <c r="Q29" s="29" t="s">
        <v>97</v>
      </c>
      <c r="R29" s="14" t="s">
        <v>98</v>
      </c>
      <c r="S29" s="283" t="s">
        <v>444</v>
      </c>
      <c r="T29" s="283"/>
      <c r="U29" s="283"/>
      <c r="V29" s="334"/>
      <c r="W29" s="334"/>
      <c r="X29" s="334"/>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c r="EM29" s="452"/>
      <c r="EN29" s="452"/>
      <c r="EO29" s="452"/>
      <c r="EP29" s="452"/>
      <c r="EQ29" s="452"/>
      <c r="ER29" s="452"/>
      <c r="ES29" s="452"/>
      <c r="ET29" s="452"/>
      <c r="EU29" s="452"/>
      <c r="EV29" s="452"/>
      <c r="EW29" s="452"/>
      <c r="EX29" s="452"/>
      <c r="EY29" s="452"/>
      <c r="EZ29" s="452"/>
      <c r="FA29" s="452"/>
      <c r="FB29" s="452"/>
      <c r="FC29" s="452"/>
      <c r="FD29" s="452"/>
      <c r="FE29" s="452"/>
      <c r="FF29" s="452"/>
      <c r="FG29" s="452"/>
      <c r="FH29" s="452"/>
      <c r="FI29" s="452"/>
      <c r="FJ29" s="452"/>
      <c r="FK29" s="452"/>
      <c r="FL29" s="452"/>
      <c r="FM29" s="452"/>
      <c r="FN29" s="452"/>
      <c r="FO29" s="452"/>
      <c r="FP29" s="452"/>
      <c r="FQ29" s="452"/>
      <c r="FR29" s="452"/>
      <c r="FS29" s="452"/>
      <c r="FT29" s="452"/>
      <c r="FU29" s="452"/>
      <c r="FV29" s="452"/>
      <c r="FW29" s="452"/>
      <c r="FX29" s="452"/>
      <c r="FY29" s="452"/>
      <c r="FZ29" s="452"/>
      <c r="GA29" s="452"/>
      <c r="GB29" s="452"/>
      <c r="GC29" s="452"/>
      <c r="GD29" s="452"/>
      <c r="GE29" s="452"/>
      <c r="GF29" s="452"/>
      <c r="GG29" s="452"/>
      <c r="GH29" s="452"/>
      <c r="GI29" s="452"/>
      <c r="GJ29" s="452"/>
      <c r="GK29" s="452"/>
      <c r="GL29" s="452"/>
      <c r="GM29" s="452"/>
      <c r="GN29" s="452"/>
      <c r="GO29" s="452"/>
      <c r="GP29" s="452"/>
      <c r="GQ29" s="452"/>
      <c r="GR29" s="452"/>
      <c r="GS29" s="452"/>
      <c r="GT29" s="452"/>
      <c r="GU29" s="452"/>
      <c r="GV29" s="452"/>
      <c r="GW29" s="452"/>
      <c r="GX29" s="452"/>
      <c r="GY29" s="452"/>
      <c r="GZ29" s="452"/>
      <c r="HA29" s="452"/>
      <c r="HB29" s="452"/>
      <c r="HC29" s="452"/>
      <c r="HD29" s="452"/>
      <c r="HE29" s="452"/>
      <c r="HF29" s="452"/>
      <c r="HG29" s="452"/>
      <c r="HH29" s="452"/>
      <c r="HI29" s="452"/>
      <c r="HJ29" s="452"/>
      <c r="HK29" s="452"/>
      <c r="HL29" s="452"/>
      <c r="HM29" s="452"/>
      <c r="HN29" s="452"/>
      <c r="HO29" s="452"/>
      <c r="HP29" s="452"/>
      <c r="HQ29" s="452"/>
      <c r="HR29" s="452"/>
      <c r="HS29" s="452"/>
      <c r="HT29" s="452"/>
      <c r="HU29" s="452"/>
      <c r="HV29" s="452"/>
      <c r="HW29" s="452"/>
      <c r="HX29" s="452"/>
      <c r="HY29" s="452"/>
      <c r="HZ29" s="452"/>
      <c r="IA29" s="452"/>
      <c r="IB29" s="452"/>
      <c r="IC29" s="452"/>
      <c r="ID29" s="452"/>
      <c r="IE29" s="452"/>
      <c r="IF29" s="452"/>
    </row>
    <row r="30" spans="1:240" s="453" customFormat="1" ht="112.5" customHeight="1" x14ac:dyDescent="0.2">
      <c r="A30" s="25">
        <v>24</v>
      </c>
      <c r="B30" s="20" t="s">
        <v>111</v>
      </c>
      <c r="C30" s="26">
        <v>31102</v>
      </c>
      <c r="D30" s="27" t="s">
        <v>133</v>
      </c>
      <c r="E30" s="26">
        <v>311020301</v>
      </c>
      <c r="F30" s="28" t="s">
        <v>99</v>
      </c>
      <c r="G30" s="18" t="s">
        <v>100</v>
      </c>
      <c r="H30" s="13" t="s">
        <v>260</v>
      </c>
      <c r="I30" s="30">
        <v>57200000</v>
      </c>
      <c r="J30" s="30"/>
      <c r="K30" s="8">
        <v>42418</v>
      </c>
      <c r="L30" s="31">
        <v>42439</v>
      </c>
      <c r="M30" s="31">
        <v>42444</v>
      </c>
      <c r="N30" s="9">
        <v>330</v>
      </c>
      <c r="O30" s="31">
        <v>42774</v>
      </c>
      <c r="P30" s="275" t="s">
        <v>101</v>
      </c>
      <c r="Q30" s="29" t="s">
        <v>102</v>
      </c>
      <c r="R30" s="14" t="s">
        <v>103</v>
      </c>
      <c r="S30" s="283" t="s">
        <v>444</v>
      </c>
      <c r="T30" s="283"/>
      <c r="U30" s="283"/>
      <c r="V30" s="334"/>
      <c r="W30" s="334"/>
      <c r="X30" s="334"/>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c r="CO30" s="452"/>
      <c r="CP30" s="452"/>
      <c r="CQ30" s="452"/>
      <c r="CR30" s="452"/>
      <c r="CS30" s="452"/>
      <c r="CT30" s="452"/>
      <c r="CU30" s="452"/>
      <c r="CV30" s="452"/>
      <c r="CW30" s="452"/>
      <c r="CX30" s="452"/>
      <c r="CY30" s="452"/>
      <c r="CZ30" s="452"/>
      <c r="DA30" s="452"/>
      <c r="DB30" s="452"/>
      <c r="DC30" s="452"/>
      <c r="DD30" s="452"/>
      <c r="DE30" s="452"/>
      <c r="DF30" s="452"/>
      <c r="DG30" s="452"/>
      <c r="DH30" s="452"/>
      <c r="DI30" s="452"/>
      <c r="DJ30" s="452"/>
      <c r="DK30" s="452"/>
      <c r="DL30" s="452"/>
      <c r="DM30" s="452"/>
      <c r="DN30" s="452"/>
      <c r="DO30" s="452"/>
      <c r="DP30" s="452"/>
      <c r="DQ30" s="452"/>
      <c r="DR30" s="452"/>
      <c r="DS30" s="452"/>
      <c r="DT30" s="452"/>
      <c r="DU30" s="452"/>
      <c r="DV30" s="452"/>
      <c r="DW30" s="452"/>
      <c r="DX30" s="452"/>
      <c r="DY30" s="452"/>
      <c r="DZ30" s="452"/>
      <c r="EA30" s="452"/>
      <c r="EB30" s="452"/>
      <c r="EC30" s="452"/>
      <c r="ED30" s="452"/>
      <c r="EE30" s="452"/>
      <c r="EF30" s="452"/>
      <c r="EG30" s="452"/>
      <c r="EH30" s="452"/>
      <c r="EI30" s="452"/>
      <c r="EJ30" s="452"/>
      <c r="EK30" s="452"/>
      <c r="EL30" s="452"/>
      <c r="EM30" s="452"/>
      <c r="EN30" s="452"/>
      <c r="EO30" s="452"/>
      <c r="EP30" s="452"/>
      <c r="EQ30" s="452"/>
      <c r="ER30" s="452"/>
      <c r="ES30" s="452"/>
      <c r="ET30" s="452"/>
      <c r="EU30" s="452"/>
      <c r="EV30" s="452"/>
      <c r="EW30" s="452"/>
      <c r="EX30" s="452"/>
      <c r="EY30" s="452"/>
      <c r="EZ30" s="452"/>
      <c r="FA30" s="452"/>
      <c r="FB30" s="452"/>
      <c r="FC30" s="452"/>
      <c r="FD30" s="452"/>
      <c r="FE30" s="452"/>
      <c r="FF30" s="452"/>
      <c r="FG30" s="452"/>
      <c r="FH30" s="452"/>
      <c r="FI30" s="452"/>
      <c r="FJ30" s="452"/>
      <c r="FK30" s="452"/>
      <c r="FL30" s="452"/>
      <c r="FM30" s="452"/>
      <c r="FN30" s="452"/>
      <c r="FO30" s="452"/>
      <c r="FP30" s="452"/>
      <c r="FQ30" s="452"/>
      <c r="FR30" s="452"/>
      <c r="FS30" s="452"/>
      <c r="FT30" s="452"/>
      <c r="FU30" s="452"/>
      <c r="FV30" s="452"/>
      <c r="FW30" s="452"/>
      <c r="FX30" s="452"/>
      <c r="FY30" s="452"/>
      <c r="FZ30" s="452"/>
      <c r="GA30" s="452"/>
      <c r="GB30" s="452"/>
      <c r="GC30" s="452"/>
      <c r="GD30" s="452"/>
      <c r="GE30" s="452"/>
      <c r="GF30" s="452"/>
      <c r="GG30" s="452"/>
      <c r="GH30" s="452"/>
      <c r="GI30" s="452"/>
      <c r="GJ30" s="452"/>
      <c r="GK30" s="452"/>
      <c r="GL30" s="452"/>
      <c r="GM30" s="452"/>
      <c r="GN30" s="452"/>
      <c r="GO30" s="452"/>
      <c r="GP30" s="452"/>
      <c r="GQ30" s="452"/>
      <c r="GR30" s="452"/>
      <c r="GS30" s="452"/>
      <c r="GT30" s="452"/>
      <c r="GU30" s="452"/>
      <c r="GV30" s="452"/>
      <c r="GW30" s="452"/>
      <c r="GX30" s="452"/>
      <c r="GY30" s="452"/>
      <c r="GZ30" s="452"/>
      <c r="HA30" s="452"/>
      <c r="HB30" s="452"/>
      <c r="HC30" s="452"/>
      <c r="HD30" s="452"/>
      <c r="HE30" s="452"/>
      <c r="HF30" s="452"/>
      <c r="HG30" s="452"/>
      <c r="HH30" s="452"/>
      <c r="HI30" s="452"/>
      <c r="HJ30" s="452"/>
      <c r="HK30" s="452"/>
      <c r="HL30" s="452"/>
      <c r="HM30" s="452"/>
      <c r="HN30" s="452"/>
      <c r="HO30" s="452"/>
      <c r="HP30" s="452"/>
      <c r="HQ30" s="452"/>
      <c r="HR30" s="452"/>
      <c r="HS30" s="452"/>
      <c r="HT30" s="452"/>
      <c r="HU30" s="452"/>
      <c r="HV30" s="452"/>
      <c r="HW30" s="452"/>
      <c r="HX30" s="452"/>
      <c r="HY30" s="452"/>
      <c r="HZ30" s="452"/>
      <c r="IA30" s="452"/>
      <c r="IB30" s="452"/>
      <c r="IC30" s="452"/>
      <c r="ID30" s="452"/>
      <c r="IE30" s="452"/>
      <c r="IF30" s="452"/>
    </row>
    <row r="31" spans="1:240" s="453" customFormat="1" ht="89.25" customHeight="1" x14ac:dyDescent="0.2">
      <c r="A31" s="25">
        <v>25</v>
      </c>
      <c r="B31" s="20" t="s">
        <v>111</v>
      </c>
      <c r="C31" s="26" t="s">
        <v>18</v>
      </c>
      <c r="D31" s="27" t="s">
        <v>253</v>
      </c>
      <c r="E31" s="26">
        <v>312020501</v>
      </c>
      <c r="F31" s="28" t="s">
        <v>104</v>
      </c>
      <c r="G31" s="18" t="s">
        <v>37</v>
      </c>
      <c r="H31" s="13" t="s">
        <v>81</v>
      </c>
      <c r="I31" s="30">
        <v>5000000</v>
      </c>
      <c r="J31" s="30"/>
      <c r="K31" s="8">
        <v>42505</v>
      </c>
      <c r="L31" s="31">
        <v>42551</v>
      </c>
      <c r="M31" s="31">
        <v>42552</v>
      </c>
      <c r="N31" s="9">
        <v>15</v>
      </c>
      <c r="O31" s="31">
        <v>42566</v>
      </c>
      <c r="P31" s="275" t="s">
        <v>105</v>
      </c>
      <c r="Q31" s="29" t="s">
        <v>106</v>
      </c>
      <c r="R31" s="14" t="s">
        <v>107</v>
      </c>
      <c r="S31" s="283" t="s">
        <v>444</v>
      </c>
      <c r="T31" s="334"/>
      <c r="U31" s="334"/>
      <c r="V31" s="334"/>
      <c r="W31" s="334"/>
      <c r="X31" s="334"/>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c r="CO31" s="452"/>
      <c r="CP31" s="452"/>
      <c r="CQ31" s="452"/>
      <c r="CR31" s="452"/>
      <c r="CS31" s="452"/>
      <c r="CT31" s="452"/>
      <c r="CU31" s="452"/>
      <c r="CV31" s="452"/>
      <c r="CW31" s="452"/>
      <c r="CX31" s="452"/>
      <c r="CY31" s="452"/>
      <c r="CZ31" s="452"/>
      <c r="DA31" s="452"/>
      <c r="DB31" s="452"/>
      <c r="DC31" s="452"/>
      <c r="DD31" s="452"/>
      <c r="DE31" s="452"/>
      <c r="DF31" s="452"/>
      <c r="DG31" s="452"/>
      <c r="DH31" s="452"/>
      <c r="DI31" s="452"/>
      <c r="DJ31" s="452"/>
      <c r="DK31" s="452"/>
      <c r="DL31" s="452"/>
      <c r="DM31" s="452"/>
      <c r="DN31" s="452"/>
      <c r="DO31" s="452"/>
      <c r="DP31" s="452"/>
      <c r="DQ31" s="452"/>
      <c r="DR31" s="452"/>
      <c r="DS31" s="452"/>
      <c r="DT31" s="452"/>
      <c r="DU31" s="452"/>
      <c r="DV31" s="452"/>
      <c r="DW31" s="452"/>
      <c r="DX31" s="452"/>
      <c r="DY31" s="452"/>
      <c r="DZ31" s="452"/>
      <c r="EA31" s="452"/>
      <c r="EB31" s="452"/>
      <c r="EC31" s="452"/>
      <c r="ED31" s="452"/>
      <c r="EE31" s="452"/>
      <c r="EF31" s="452"/>
      <c r="EG31" s="452"/>
      <c r="EH31" s="452"/>
      <c r="EI31" s="452"/>
      <c r="EJ31" s="452"/>
      <c r="EK31" s="452"/>
      <c r="EL31" s="452"/>
      <c r="EM31" s="452"/>
      <c r="EN31" s="452"/>
      <c r="EO31" s="452"/>
      <c r="EP31" s="452"/>
      <c r="EQ31" s="452"/>
      <c r="ER31" s="452"/>
      <c r="ES31" s="452"/>
      <c r="ET31" s="452"/>
      <c r="EU31" s="452"/>
      <c r="EV31" s="452"/>
      <c r="EW31" s="452"/>
      <c r="EX31" s="452"/>
      <c r="EY31" s="452"/>
      <c r="EZ31" s="452"/>
      <c r="FA31" s="452"/>
      <c r="FB31" s="452"/>
      <c r="FC31" s="452"/>
      <c r="FD31" s="452"/>
      <c r="FE31" s="452"/>
      <c r="FF31" s="452"/>
      <c r="FG31" s="452"/>
      <c r="FH31" s="452"/>
      <c r="FI31" s="452"/>
      <c r="FJ31" s="452"/>
      <c r="FK31" s="452"/>
      <c r="FL31" s="452"/>
      <c r="FM31" s="452"/>
      <c r="FN31" s="452"/>
      <c r="FO31" s="452"/>
      <c r="FP31" s="452"/>
      <c r="FQ31" s="452"/>
      <c r="FR31" s="452"/>
      <c r="FS31" s="452"/>
      <c r="FT31" s="452"/>
      <c r="FU31" s="452"/>
      <c r="FV31" s="452"/>
      <c r="FW31" s="452"/>
      <c r="FX31" s="452"/>
      <c r="FY31" s="452"/>
      <c r="FZ31" s="452"/>
      <c r="GA31" s="452"/>
      <c r="GB31" s="452"/>
      <c r="GC31" s="452"/>
      <c r="GD31" s="452"/>
      <c r="GE31" s="452"/>
      <c r="GF31" s="452"/>
      <c r="GG31" s="452"/>
      <c r="GH31" s="452"/>
      <c r="GI31" s="452"/>
      <c r="GJ31" s="452"/>
      <c r="GK31" s="452"/>
      <c r="GL31" s="452"/>
      <c r="GM31" s="452"/>
      <c r="GN31" s="452"/>
      <c r="GO31" s="452"/>
      <c r="GP31" s="452"/>
      <c r="GQ31" s="452"/>
      <c r="GR31" s="452"/>
      <c r="GS31" s="452"/>
      <c r="GT31" s="452"/>
      <c r="GU31" s="452"/>
      <c r="GV31" s="452"/>
      <c r="GW31" s="452"/>
      <c r="GX31" s="452"/>
      <c r="GY31" s="452"/>
      <c r="GZ31" s="452"/>
      <c r="HA31" s="452"/>
      <c r="HB31" s="452"/>
      <c r="HC31" s="452"/>
      <c r="HD31" s="452"/>
      <c r="HE31" s="452"/>
      <c r="HF31" s="452"/>
      <c r="HG31" s="452"/>
      <c r="HH31" s="452"/>
      <c r="HI31" s="452"/>
      <c r="HJ31" s="452"/>
      <c r="HK31" s="452"/>
      <c r="HL31" s="452"/>
      <c r="HM31" s="452"/>
      <c r="HN31" s="452"/>
      <c r="HO31" s="452"/>
      <c r="HP31" s="452"/>
      <c r="HQ31" s="452"/>
      <c r="HR31" s="452"/>
      <c r="HS31" s="452"/>
      <c r="HT31" s="452"/>
      <c r="HU31" s="452"/>
      <c r="HV31" s="452"/>
      <c r="HW31" s="452"/>
      <c r="HX31" s="452"/>
      <c r="HY31" s="452"/>
      <c r="HZ31" s="452"/>
      <c r="IA31" s="452"/>
      <c r="IB31" s="452"/>
      <c r="IC31" s="452"/>
      <c r="ID31" s="452"/>
      <c r="IE31" s="452"/>
      <c r="IF31" s="452"/>
    </row>
    <row r="32" spans="1:240" s="453" customFormat="1" ht="306" customHeight="1" x14ac:dyDescent="0.2">
      <c r="A32" s="25">
        <v>26</v>
      </c>
      <c r="B32" s="20" t="s">
        <v>111</v>
      </c>
      <c r="C32" s="26" t="s">
        <v>18</v>
      </c>
      <c r="D32" s="27" t="s">
        <v>253</v>
      </c>
      <c r="E32" s="26">
        <v>312020501</v>
      </c>
      <c r="F32" s="28" t="s">
        <v>104</v>
      </c>
      <c r="G32" s="18" t="s">
        <v>37</v>
      </c>
      <c r="H32" s="13" t="s">
        <v>81</v>
      </c>
      <c r="I32" s="30">
        <v>20000000</v>
      </c>
      <c r="J32" s="30"/>
      <c r="K32" s="8">
        <v>42454</v>
      </c>
      <c r="L32" s="31">
        <v>42485</v>
      </c>
      <c r="M32" s="31">
        <v>42514</v>
      </c>
      <c r="N32" s="9">
        <v>30</v>
      </c>
      <c r="O32" s="31">
        <v>42480</v>
      </c>
      <c r="P32" s="275" t="s">
        <v>108</v>
      </c>
      <c r="Q32" s="29" t="s">
        <v>109</v>
      </c>
      <c r="R32" s="14" t="s">
        <v>110</v>
      </c>
      <c r="S32" s="283" t="s">
        <v>444</v>
      </c>
      <c r="T32" s="334"/>
      <c r="U32" s="334"/>
      <c r="V32" s="334"/>
      <c r="W32" s="334"/>
      <c r="X32" s="334"/>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c r="CO32" s="452"/>
      <c r="CP32" s="452"/>
      <c r="CQ32" s="452"/>
      <c r="CR32" s="452"/>
      <c r="CS32" s="452"/>
      <c r="CT32" s="452"/>
      <c r="CU32" s="452"/>
      <c r="CV32" s="452"/>
      <c r="CW32" s="452"/>
      <c r="CX32" s="452"/>
      <c r="CY32" s="452"/>
      <c r="CZ32" s="452"/>
      <c r="DA32" s="452"/>
      <c r="DB32" s="452"/>
      <c r="DC32" s="452"/>
      <c r="DD32" s="452"/>
      <c r="DE32" s="452"/>
      <c r="DF32" s="452"/>
      <c r="DG32" s="452"/>
      <c r="DH32" s="452"/>
      <c r="DI32" s="452"/>
      <c r="DJ32" s="452"/>
      <c r="DK32" s="452"/>
      <c r="DL32" s="452"/>
      <c r="DM32" s="452"/>
      <c r="DN32" s="452"/>
      <c r="DO32" s="452"/>
      <c r="DP32" s="452"/>
      <c r="DQ32" s="452"/>
      <c r="DR32" s="452"/>
      <c r="DS32" s="452"/>
      <c r="DT32" s="452"/>
      <c r="DU32" s="452"/>
      <c r="DV32" s="452"/>
      <c r="DW32" s="452"/>
      <c r="DX32" s="452"/>
      <c r="DY32" s="452"/>
      <c r="DZ32" s="452"/>
      <c r="EA32" s="452"/>
      <c r="EB32" s="452"/>
      <c r="EC32" s="452"/>
      <c r="ED32" s="452"/>
      <c r="EE32" s="452"/>
      <c r="EF32" s="452"/>
      <c r="EG32" s="452"/>
      <c r="EH32" s="452"/>
      <c r="EI32" s="452"/>
      <c r="EJ32" s="452"/>
      <c r="EK32" s="452"/>
      <c r="EL32" s="452"/>
      <c r="EM32" s="452"/>
      <c r="EN32" s="452"/>
      <c r="EO32" s="452"/>
      <c r="EP32" s="452"/>
      <c r="EQ32" s="452"/>
      <c r="ER32" s="452"/>
      <c r="ES32" s="452"/>
      <c r="ET32" s="452"/>
      <c r="EU32" s="452"/>
      <c r="EV32" s="452"/>
      <c r="EW32" s="452"/>
      <c r="EX32" s="452"/>
      <c r="EY32" s="452"/>
      <c r="EZ32" s="452"/>
      <c r="FA32" s="452"/>
      <c r="FB32" s="452"/>
      <c r="FC32" s="452"/>
      <c r="FD32" s="452"/>
      <c r="FE32" s="452"/>
      <c r="FF32" s="452"/>
      <c r="FG32" s="452"/>
      <c r="FH32" s="452"/>
      <c r="FI32" s="452"/>
      <c r="FJ32" s="452"/>
      <c r="FK32" s="452"/>
      <c r="FL32" s="452"/>
      <c r="FM32" s="452"/>
      <c r="FN32" s="452"/>
      <c r="FO32" s="452"/>
      <c r="FP32" s="452"/>
      <c r="FQ32" s="452"/>
      <c r="FR32" s="452"/>
      <c r="FS32" s="452"/>
      <c r="FT32" s="452"/>
      <c r="FU32" s="452"/>
      <c r="FV32" s="452"/>
      <c r="FW32" s="452"/>
      <c r="FX32" s="452"/>
      <c r="FY32" s="452"/>
      <c r="FZ32" s="452"/>
      <c r="GA32" s="452"/>
      <c r="GB32" s="452"/>
      <c r="GC32" s="452"/>
      <c r="GD32" s="452"/>
      <c r="GE32" s="452"/>
      <c r="GF32" s="452"/>
      <c r="GG32" s="452"/>
      <c r="GH32" s="452"/>
      <c r="GI32" s="452"/>
      <c r="GJ32" s="452"/>
      <c r="GK32" s="452"/>
      <c r="GL32" s="452"/>
      <c r="GM32" s="452"/>
      <c r="GN32" s="452"/>
      <c r="GO32" s="452"/>
      <c r="GP32" s="452"/>
      <c r="GQ32" s="452"/>
      <c r="GR32" s="452"/>
      <c r="GS32" s="452"/>
      <c r="GT32" s="452"/>
      <c r="GU32" s="452"/>
      <c r="GV32" s="452"/>
      <c r="GW32" s="452"/>
      <c r="GX32" s="452"/>
      <c r="GY32" s="452"/>
      <c r="GZ32" s="452"/>
      <c r="HA32" s="452"/>
      <c r="HB32" s="452"/>
      <c r="HC32" s="452"/>
      <c r="HD32" s="452"/>
      <c r="HE32" s="452"/>
      <c r="HF32" s="452"/>
      <c r="HG32" s="452"/>
      <c r="HH32" s="452"/>
      <c r="HI32" s="452"/>
      <c r="HJ32" s="452"/>
      <c r="HK32" s="452"/>
      <c r="HL32" s="452"/>
      <c r="HM32" s="452"/>
      <c r="HN32" s="452"/>
      <c r="HO32" s="452"/>
      <c r="HP32" s="452"/>
      <c r="HQ32" s="452"/>
      <c r="HR32" s="452"/>
      <c r="HS32" s="452"/>
      <c r="HT32" s="452"/>
      <c r="HU32" s="452"/>
      <c r="HV32" s="452"/>
      <c r="HW32" s="452"/>
      <c r="HX32" s="452"/>
      <c r="HY32" s="452"/>
      <c r="HZ32" s="452"/>
      <c r="IA32" s="452"/>
      <c r="IB32" s="452"/>
      <c r="IC32" s="452"/>
      <c r="ID32" s="452"/>
      <c r="IE32" s="452"/>
      <c r="IF32" s="452"/>
    </row>
    <row r="33" spans="1:240" s="453" customFormat="1" ht="130.5" customHeight="1" x14ac:dyDescent="0.2">
      <c r="A33" s="25">
        <v>27</v>
      </c>
      <c r="B33" s="13" t="s">
        <v>112</v>
      </c>
      <c r="C33" s="305">
        <v>31202</v>
      </c>
      <c r="D33" s="27" t="s">
        <v>253</v>
      </c>
      <c r="E33" s="33">
        <v>312020901</v>
      </c>
      <c r="F33" s="337" t="s">
        <v>116</v>
      </c>
      <c r="G33" s="18" t="s">
        <v>259</v>
      </c>
      <c r="H33" s="285" t="s">
        <v>30</v>
      </c>
      <c r="I33" s="30">
        <v>200000000</v>
      </c>
      <c r="J33" s="30"/>
      <c r="K33" s="338">
        <v>42428</v>
      </c>
      <c r="L33" s="338">
        <v>42506</v>
      </c>
      <c r="M33" s="338">
        <v>42566</v>
      </c>
      <c r="N33" s="304">
        <v>60</v>
      </c>
      <c r="O33" s="338">
        <v>42721</v>
      </c>
      <c r="P33" s="275" t="s">
        <v>114</v>
      </c>
      <c r="Q33" s="284" t="s">
        <v>117</v>
      </c>
      <c r="R33" s="14" t="s">
        <v>115</v>
      </c>
      <c r="S33" s="334" t="s">
        <v>464</v>
      </c>
      <c r="T33" s="334"/>
      <c r="U33" s="334"/>
      <c r="V33" s="334"/>
      <c r="W33" s="334"/>
      <c r="X33" s="334"/>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c r="CO33" s="452"/>
      <c r="CP33" s="452"/>
      <c r="CQ33" s="452"/>
      <c r="CR33" s="452"/>
      <c r="CS33" s="452"/>
      <c r="CT33" s="452"/>
      <c r="CU33" s="452"/>
      <c r="CV33" s="452"/>
      <c r="CW33" s="452"/>
      <c r="CX33" s="452"/>
      <c r="CY33" s="452"/>
      <c r="CZ33" s="452"/>
      <c r="DA33" s="452"/>
      <c r="DB33" s="452"/>
      <c r="DC33" s="452"/>
      <c r="DD33" s="452"/>
      <c r="DE33" s="452"/>
      <c r="DF33" s="452"/>
      <c r="DG33" s="452"/>
      <c r="DH33" s="452"/>
      <c r="DI33" s="452"/>
      <c r="DJ33" s="452"/>
      <c r="DK33" s="452"/>
      <c r="DL33" s="452"/>
      <c r="DM33" s="452"/>
      <c r="DN33" s="452"/>
      <c r="DO33" s="452"/>
      <c r="DP33" s="452"/>
      <c r="DQ33" s="452"/>
      <c r="DR33" s="452"/>
      <c r="DS33" s="452"/>
      <c r="DT33" s="452"/>
      <c r="DU33" s="452"/>
      <c r="DV33" s="452"/>
      <c r="DW33" s="452"/>
      <c r="DX33" s="452"/>
      <c r="DY33" s="452"/>
      <c r="DZ33" s="452"/>
      <c r="EA33" s="452"/>
      <c r="EB33" s="452"/>
      <c r="EC33" s="452"/>
      <c r="ED33" s="452"/>
      <c r="EE33" s="452"/>
      <c r="EF33" s="452"/>
      <c r="EG33" s="452"/>
      <c r="EH33" s="452"/>
      <c r="EI33" s="452"/>
      <c r="EJ33" s="452"/>
      <c r="EK33" s="452"/>
      <c r="EL33" s="452"/>
      <c r="EM33" s="452"/>
      <c r="EN33" s="452"/>
      <c r="EO33" s="452"/>
      <c r="EP33" s="452"/>
      <c r="EQ33" s="452"/>
      <c r="ER33" s="452"/>
      <c r="ES33" s="452"/>
      <c r="ET33" s="452"/>
      <c r="EU33" s="452"/>
      <c r="EV33" s="452"/>
      <c r="EW33" s="452"/>
      <c r="EX33" s="452"/>
      <c r="EY33" s="452"/>
      <c r="EZ33" s="452"/>
      <c r="FA33" s="452"/>
      <c r="FB33" s="452"/>
      <c r="FC33" s="452"/>
      <c r="FD33" s="452"/>
      <c r="FE33" s="452"/>
      <c r="FF33" s="452"/>
      <c r="FG33" s="452"/>
      <c r="FH33" s="452"/>
      <c r="FI33" s="452"/>
      <c r="FJ33" s="452"/>
      <c r="FK33" s="452"/>
      <c r="FL33" s="452"/>
      <c r="FM33" s="452"/>
      <c r="FN33" s="452"/>
      <c r="FO33" s="452"/>
      <c r="FP33" s="452"/>
      <c r="FQ33" s="452"/>
      <c r="FR33" s="452"/>
      <c r="FS33" s="452"/>
      <c r="FT33" s="452"/>
      <c r="FU33" s="452"/>
      <c r="FV33" s="452"/>
      <c r="FW33" s="452"/>
      <c r="FX33" s="452"/>
      <c r="FY33" s="452"/>
      <c r="FZ33" s="452"/>
      <c r="GA33" s="452"/>
      <c r="GB33" s="452"/>
      <c r="GC33" s="452"/>
      <c r="GD33" s="452"/>
      <c r="GE33" s="452"/>
      <c r="GF33" s="452"/>
      <c r="GG33" s="452"/>
      <c r="GH33" s="452"/>
      <c r="GI33" s="452"/>
      <c r="GJ33" s="452"/>
      <c r="GK33" s="452"/>
      <c r="GL33" s="452"/>
      <c r="GM33" s="452"/>
      <c r="GN33" s="452"/>
      <c r="GO33" s="452"/>
      <c r="GP33" s="452"/>
      <c r="GQ33" s="452"/>
      <c r="GR33" s="452"/>
      <c r="GS33" s="452"/>
      <c r="GT33" s="452"/>
      <c r="GU33" s="452"/>
      <c r="GV33" s="452"/>
      <c r="GW33" s="452"/>
      <c r="GX33" s="452"/>
      <c r="GY33" s="452"/>
      <c r="GZ33" s="452"/>
      <c r="HA33" s="452"/>
      <c r="HB33" s="452"/>
      <c r="HC33" s="452"/>
      <c r="HD33" s="452"/>
      <c r="HE33" s="452"/>
      <c r="HF33" s="452"/>
      <c r="HG33" s="452"/>
      <c r="HH33" s="452"/>
      <c r="HI33" s="452"/>
      <c r="HJ33" s="452"/>
      <c r="HK33" s="452"/>
      <c r="HL33" s="452"/>
      <c r="HM33" s="452"/>
      <c r="HN33" s="452"/>
      <c r="HO33" s="452"/>
      <c r="HP33" s="452"/>
      <c r="HQ33" s="452"/>
      <c r="HR33" s="452"/>
      <c r="HS33" s="452"/>
      <c r="HT33" s="452"/>
      <c r="HU33" s="452"/>
      <c r="HV33" s="452"/>
      <c r="HW33" s="452"/>
      <c r="HX33" s="452"/>
      <c r="HY33" s="452"/>
      <c r="HZ33" s="452"/>
      <c r="IA33" s="452"/>
      <c r="IB33" s="452"/>
      <c r="IC33" s="452"/>
      <c r="ID33" s="452"/>
      <c r="IE33" s="452"/>
      <c r="IF33" s="452"/>
    </row>
    <row r="34" spans="1:240" s="453" customFormat="1" ht="88.5" customHeight="1" x14ac:dyDescent="0.2">
      <c r="A34" s="25">
        <v>28</v>
      </c>
      <c r="B34" s="13" t="s">
        <v>112</v>
      </c>
      <c r="C34" s="305">
        <v>31202</v>
      </c>
      <c r="D34" s="27" t="s">
        <v>253</v>
      </c>
      <c r="E34" s="33">
        <v>312020901</v>
      </c>
      <c r="F34" s="337" t="s">
        <v>116</v>
      </c>
      <c r="G34" s="275" t="s">
        <v>100</v>
      </c>
      <c r="H34" s="284" t="s">
        <v>256</v>
      </c>
      <c r="I34" s="30">
        <v>76250000</v>
      </c>
      <c r="J34" s="30"/>
      <c r="K34" s="338">
        <v>42428</v>
      </c>
      <c r="L34" s="338">
        <v>42459</v>
      </c>
      <c r="M34" s="338">
        <v>42566</v>
      </c>
      <c r="N34" s="304">
        <v>30</v>
      </c>
      <c r="O34" s="338">
        <v>42721</v>
      </c>
      <c r="P34" s="12" t="s">
        <v>114</v>
      </c>
      <c r="Q34" s="284" t="s">
        <v>355</v>
      </c>
      <c r="R34" s="14" t="s">
        <v>118</v>
      </c>
      <c r="S34" s="334" t="s">
        <v>464</v>
      </c>
      <c r="T34" s="334"/>
      <c r="U34" s="334"/>
      <c r="V34" s="334"/>
      <c r="W34" s="334"/>
      <c r="X34" s="334"/>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452"/>
      <c r="CX34" s="452"/>
      <c r="CY34" s="452"/>
      <c r="CZ34" s="452"/>
      <c r="DA34" s="452"/>
      <c r="DB34" s="452"/>
      <c r="DC34" s="452"/>
      <c r="DD34" s="452"/>
      <c r="DE34" s="452"/>
      <c r="DF34" s="452"/>
      <c r="DG34" s="452"/>
      <c r="DH34" s="452"/>
      <c r="DI34" s="452"/>
      <c r="DJ34" s="452"/>
      <c r="DK34" s="452"/>
      <c r="DL34" s="452"/>
      <c r="DM34" s="452"/>
      <c r="DN34" s="452"/>
      <c r="DO34" s="452"/>
      <c r="DP34" s="452"/>
      <c r="DQ34" s="452"/>
      <c r="DR34" s="452"/>
      <c r="DS34" s="452"/>
      <c r="DT34" s="452"/>
      <c r="DU34" s="452"/>
      <c r="DV34" s="452"/>
      <c r="DW34" s="452"/>
      <c r="DX34" s="452"/>
      <c r="DY34" s="452"/>
      <c r="DZ34" s="452"/>
      <c r="EA34" s="452"/>
      <c r="EB34" s="452"/>
      <c r="EC34" s="452"/>
      <c r="ED34" s="452"/>
      <c r="EE34" s="452"/>
      <c r="EF34" s="452"/>
      <c r="EG34" s="452"/>
      <c r="EH34" s="452"/>
      <c r="EI34" s="452"/>
      <c r="EJ34" s="452"/>
      <c r="EK34" s="452"/>
      <c r="EL34" s="452"/>
      <c r="EM34" s="452"/>
      <c r="EN34" s="452"/>
      <c r="EO34" s="452"/>
      <c r="EP34" s="452"/>
      <c r="EQ34" s="452"/>
      <c r="ER34" s="452"/>
      <c r="ES34" s="452"/>
      <c r="ET34" s="452"/>
      <c r="EU34" s="452"/>
      <c r="EV34" s="452"/>
      <c r="EW34" s="452"/>
      <c r="EX34" s="452"/>
      <c r="EY34" s="452"/>
      <c r="EZ34" s="452"/>
      <c r="FA34" s="452"/>
      <c r="FB34" s="452"/>
      <c r="FC34" s="452"/>
      <c r="FD34" s="452"/>
      <c r="FE34" s="452"/>
      <c r="FF34" s="452"/>
      <c r="FG34" s="452"/>
      <c r="FH34" s="452"/>
      <c r="FI34" s="452"/>
      <c r="FJ34" s="452"/>
      <c r="FK34" s="452"/>
      <c r="FL34" s="452"/>
      <c r="FM34" s="452"/>
      <c r="FN34" s="452"/>
      <c r="FO34" s="452"/>
      <c r="FP34" s="452"/>
      <c r="FQ34" s="452"/>
      <c r="FR34" s="452"/>
      <c r="FS34" s="452"/>
      <c r="FT34" s="452"/>
      <c r="FU34" s="452"/>
      <c r="FV34" s="452"/>
      <c r="FW34" s="452"/>
      <c r="FX34" s="452"/>
      <c r="FY34" s="452"/>
      <c r="FZ34" s="452"/>
      <c r="GA34" s="452"/>
      <c r="GB34" s="452"/>
      <c r="GC34" s="452"/>
      <c r="GD34" s="452"/>
      <c r="GE34" s="452"/>
      <c r="GF34" s="452"/>
      <c r="GG34" s="452"/>
      <c r="GH34" s="452"/>
      <c r="GI34" s="452"/>
      <c r="GJ34" s="452"/>
      <c r="GK34" s="452"/>
      <c r="GL34" s="452"/>
      <c r="GM34" s="452"/>
      <c r="GN34" s="452"/>
      <c r="GO34" s="452"/>
      <c r="GP34" s="452"/>
      <c r="GQ34" s="452"/>
      <c r="GR34" s="452"/>
      <c r="GS34" s="452"/>
      <c r="GT34" s="452"/>
      <c r="GU34" s="452"/>
      <c r="GV34" s="452"/>
      <c r="GW34" s="452"/>
      <c r="GX34" s="452"/>
      <c r="GY34" s="452"/>
      <c r="GZ34" s="452"/>
      <c r="HA34" s="452"/>
      <c r="HB34" s="452"/>
      <c r="HC34" s="452"/>
      <c r="HD34" s="452"/>
      <c r="HE34" s="452"/>
      <c r="HF34" s="452"/>
      <c r="HG34" s="452"/>
      <c r="HH34" s="452"/>
      <c r="HI34" s="452"/>
      <c r="HJ34" s="452"/>
      <c r="HK34" s="452"/>
      <c r="HL34" s="452"/>
      <c r="HM34" s="452"/>
      <c r="HN34" s="452"/>
      <c r="HO34" s="452"/>
      <c r="HP34" s="452"/>
      <c r="HQ34" s="452"/>
      <c r="HR34" s="452"/>
      <c r="HS34" s="452"/>
      <c r="HT34" s="452"/>
      <c r="HU34" s="452"/>
      <c r="HV34" s="452"/>
      <c r="HW34" s="452"/>
      <c r="HX34" s="452"/>
      <c r="HY34" s="452"/>
      <c r="HZ34" s="452"/>
      <c r="IA34" s="452"/>
      <c r="IB34" s="452"/>
      <c r="IC34" s="452"/>
      <c r="ID34" s="452"/>
      <c r="IE34" s="452"/>
      <c r="IF34" s="452"/>
    </row>
    <row r="35" spans="1:240" s="453" customFormat="1" ht="117" customHeight="1" x14ac:dyDescent="0.2">
      <c r="A35" s="25">
        <v>29</v>
      </c>
      <c r="B35" s="276" t="s">
        <v>119</v>
      </c>
      <c r="C35" s="277" t="s">
        <v>181</v>
      </c>
      <c r="D35" s="27" t="s">
        <v>133</v>
      </c>
      <c r="E35" s="278">
        <v>311020301</v>
      </c>
      <c r="F35" s="28" t="s">
        <v>99</v>
      </c>
      <c r="G35" s="18" t="s">
        <v>100</v>
      </c>
      <c r="H35" s="13" t="s">
        <v>260</v>
      </c>
      <c r="I35" s="279">
        <v>6781360</v>
      </c>
      <c r="J35" s="279"/>
      <c r="K35" s="185">
        <v>42387</v>
      </c>
      <c r="L35" s="185">
        <v>42417</v>
      </c>
      <c r="M35" s="185">
        <v>42478</v>
      </c>
      <c r="N35" s="280">
        <v>4</v>
      </c>
      <c r="O35" s="185">
        <f>M35+N35</f>
        <v>42482</v>
      </c>
      <c r="P35" s="271" t="s">
        <v>459</v>
      </c>
      <c r="Q35" s="284" t="s">
        <v>457</v>
      </c>
      <c r="R35" s="282" t="s">
        <v>458</v>
      </c>
      <c r="S35" s="334" t="s">
        <v>456</v>
      </c>
      <c r="T35" s="283" t="s">
        <v>455</v>
      </c>
      <c r="U35" s="283" t="s">
        <v>401</v>
      </c>
      <c r="V35" s="334"/>
      <c r="W35" s="334"/>
      <c r="X35" s="334"/>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2"/>
      <c r="CL35" s="452"/>
      <c r="CM35" s="452"/>
      <c r="CN35" s="452"/>
      <c r="CO35" s="452"/>
      <c r="CP35" s="452"/>
      <c r="CQ35" s="452"/>
      <c r="CR35" s="452"/>
      <c r="CS35" s="452"/>
      <c r="CT35" s="452"/>
      <c r="CU35" s="452"/>
      <c r="CV35" s="452"/>
      <c r="CW35" s="452"/>
      <c r="CX35" s="452"/>
      <c r="CY35" s="452"/>
      <c r="CZ35" s="452"/>
      <c r="DA35" s="452"/>
      <c r="DB35" s="452"/>
      <c r="DC35" s="452"/>
      <c r="DD35" s="452"/>
      <c r="DE35" s="452"/>
      <c r="DF35" s="452"/>
      <c r="DG35" s="452"/>
      <c r="DH35" s="452"/>
      <c r="DI35" s="452"/>
      <c r="DJ35" s="452"/>
      <c r="DK35" s="452"/>
      <c r="DL35" s="452"/>
      <c r="DM35" s="452"/>
      <c r="DN35" s="452"/>
      <c r="DO35" s="452"/>
      <c r="DP35" s="452"/>
      <c r="DQ35" s="452"/>
      <c r="DR35" s="452"/>
      <c r="DS35" s="452"/>
      <c r="DT35" s="452"/>
      <c r="DU35" s="452"/>
      <c r="DV35" s="452"/>
      <c r="DW35" s="452"/>
      <c r="DX35" s="452"/>
      <c r="DY35" s="452"/>
      <c r="DZ35" s="452"/>
      <c r="EA35" s="452"/>
      <c r="EB35" s="452"/>
      <c r="EC35" s="452"/>
      <c r="ED35" s="452"/>
      <c r="EE35" s="452"/>
      <c r="EF35" s="452"/>
      <c r="EG35" s="452"/>
      <c r="EH35" s="452"/>
      <c r="EI35" s="452"/>
      <c r="EJ35" s="452"/>
      <c r="EK35" s="452"/>
      <c r="EL35" s="452"/>
      <c r="EM35" s="452"/>
      <c r="EN35" s="452"/>
      <c r="EO35" s="452"/>
      <c r="EP35" s="452"/>
      <c r="EQ35" s="452"/>
      <c r="ER35" s="452"/>
      <c r="ES35" s="452"/>
      <c r="ET35" s="452"/>
      <c r="EU35" s="452"/>
      <c r="EV35" s="452"/>
      <c r="EW35" s="452"/>
      <c r="EX35" s="452"/>
      <c r="EY35" s="452"/>
      <c r="EZ35" s="452"/>
      <c r="FA35" s="452"/>
      <c r="FB35" s="452"/>
      <c r="FC35" s="452"/>
      <c r="FD35" s="452"/>
      <c r="FE35" s="452"/>
      <c r="FF35" s="452"/>
      <c r="FG35" s="452"/>
      <c r="FH35" s="452"/>
      <c r="FI35" s="452"/>
      <c r="FJ35" s="452"/>
      <c r="FK35" s="452"/>
      <c r="FL35" s="452"/>
      <c r="FM35" s="452"/>
      <c r="FN35" s="452"/>
      <c r="FO35" s="452"/>
      <c r="FP35" s="452"/>
      <c r="FQ35" s="452"/>
      <c r="FR35" s="452"/>
      <c r="FS35" s="452"/>
      <c r="FT35" s="452"/>
      <c r="FU35" s="452"/>
      <c r="FV35" s="452"/>
      <c r="FW35" s="452"/>
      <c r="FX35" s="452"/>
      <c r="FY35" s="452"/>
      <c r="FZ35" s="452"/>
      <c r="GA35" s="452"/>
      <c r="GB35" s="452"/>
      <c r="GC35" s="452"/>
      <c r="GD35" s="452"/>
      <c r="GE35" s="452"/>
      <c r="GF35" s="452"/>
      <c r="GG35" s="452"/>
      <c r="GH35" s="452"/>
      <c r="GI35" s="452"/>
      <c r="GJ35" s="452"/>
      <c r="GK35" s="452"/>
      <c r="GL35" s="452"/>
      <c r="GM35" s="452"/>
      <c r="GN35" s="452"/>
      <c r="GO35" s="452"/>
      <c r="GP35" s="452"/>
      <c r="GQ35" s="452"/>
      <c r="GR35" s="452"/>
      <c r="GS35" s="452"/>
      <c r="GT35" s="452"/>
      <c r="GU35" s="452"/>
      <c r="GV35" s="452"/>
      <c r="GW35" s="452"/>
      <c r="GX35" s="452"/>
      <c r="GY35" s="452"/>
      <c r="GZ35" s="452"/>
      <c r="HA35" s="452"/>
      <c r="HB35" s="452"/>
      <c r="HC35" s="452"/>
      <c r="HD35" s="452"/>
      <c r="HE35" s="452"/>
      <c r="HF35" s="452"/>
      <c r="HG35" s="452"/>
      <c r="HH35" s="452"/>
      <c r="HI35" s="452"/>
      <c r="HJ35" s="452"/>
      <c r="HK35" s="452"/>
      <c r="HL35" s="452"/>
      <c r="HM35" s="452"/>
      <c r="HN35" s="452"/>
      <c r="HO35" s="452"/>
      <c r="HP35" s="452"/>
      <c r="HQ35" s="452"/>
      <c r="HR35" s="452"/>
      <c r="HS35" s="452"/>
      <c r="HT35" s="452"/>
      <c r="HU35" s="452"/>
      <c r="HV35" s="452"/>
      <c r="HW35" s="452"/>
      <c r="HX35" s="452"/>
      <c r="HY35" s="452"/>
      <c r="HZ35" s="452"/>
      <c r="IA35" s="452"/>
      <c r="IB35" s="452"/>
      <c r="IC35" s="452"/>
      <c r="ID35" s="452"/>
      <c r="IE35" s="452"/>
      <c r="IF35" s="452"/>
    </row>
    <row r="36" spans="1:240" s="314" customFormat="1" ht="132" customHeight="1" x14ac:dyDescent="0.2">
      <c r="A36" s="25">
        <v>30</v>
      </c>
      <c r="B36" s="284" t="s">
        <v>120</v>
      </c>
      <c r="C36" s="285">
        <v>33</v>
      </c>
      <c r="D36" s="13" t="s">
        <v>26</v>
      </c>
      <c r="E36" s="291" t="s">
        <v>121</v>
      </c>
      <c r="F36" s="12" t="s">
        <v>122</v>
      </c>
      <c r="G36" s="291" t="s">
        <v>29</v>
      </c>
      <c r="H36" s="285" t="s">
        <v>72</v>
      </c>
      <c r="I36" s="30">
        <v>150000000</v>
      </c>
      <c r="J36" s="30"/>
      <c r="K36" s="8">
        <v>42434</v>
      </c>
      <c r="L36" s="308">
        <v>42465</v>
      </c>
      <c r="M36" s="308">
        <v>42470</v>
      </c>
      <c r="N36" s="9">
        <v>60</v>
      </c>
      <c r="O36" s="308">
        <v>42160</v>
      </c>
      <c r="P36" s="309">
        <v>81112502</v>
      </c>
      <c r="Q36" s="310" t="s">
        <v>606</v>
      </c>
      <c r="R36" s="311" t="s">
        <v>417</v>
      </c>
      <c r="S36" s="317" t="s">
        <v>460</v>
      </c>
      <c r="T36" s="317"/>
      <c r="U36" s="317"/>
      <c r="V36" s="312"/>
      <c r="W36" s="310"/>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c r="EJ36" s="313"/>
      <c r="EK36" s="313"/>
      <c r="EL36" s="313"/>
      <c r="EM36" s="313"/>
      <c r="EN36" s="313"/>
      <c r="EO36" s="313"/>
      <c r="EP36" s="313"/>
      <c r="EQ36" s="313"/>
      <c r="ER36" s="313"/>
      <c r="ES36" s="313"/>
      <c r="ET36" s="313"/>
      <c r="EU36" s="313"/>
      <c r="EV36" s="313"/>
      <c r="EW36" s="313"/>
      <c r="EX36" s="313"/>
      <c r="EY36" s="313"/>
      <c r="EZ36" s="313"/>
      <c r="FA36" s="313"/>
      <c r="FB36" s="313"/>
      <c r="FC36" s="313"/>
      <c r="FD36" s="313"/>
      <c r="FE36" s="313"/>
      <c r="FF36" s="313"/>
      <c r="FG36" s="313"/>
      <c r="FH36" s="313"/>
      <c r="FI36" s="313"/>
      <c r="FJ36" s="313"/>
      <c r="FK36" s="313"/>
      <c r="FL36" s="313"/>
      <c r="FM36" s="313"/>
      <c r="FN36" s="313"/>
      <c r="FO36" s="313"/>
      <c r="FP36" s="313"/>
      <c r="FQ36" s="313"/>
      <c r="FR36" s="313"/>
      <c r="FS36" s="313"/>
      <c r="FT36" s="313"/>
      <c r="FU36" s="313"/>
      <c r="FV36" s="313"/>
      <c r="FW36" s="313"/>
      <c r="FX36" s="313"/>
      <c r="FY36" s="313"/>
      <c r="FZ36" s="313"/>
      <c r="GA36" s="313"/>
      <c r="GB36" s="313"/>
      <c r="GC36" s="313"/>
      <c r="GD36" s="313"/>
      <c r="GE36" s="313"/>
      <c r="GF36" s="313"/>
      <c r="GG36" s="313"/>
      <c r="GH36" s="313"/>
      <c r="GI36" s="313"/>
      <c r="GJ36" s="313"/>
      <c r="GK36" s="313"/>
      <c r="GL36" s="313"/>
      <c r="GM36" s="313"/>
      <c r="GN36" s="313"/>
      <c r="GO36" s="313"/>
      <c r="GP36" s="313"/>
      <c r="GQ36" s="313"/>
      <c r="GR36" s="313"/>
      <c r="GS36" s="313"/>
      <c r="GT36" s="313"/>
      <c r="GU36" s="313"/>
      <c r="GV36" s="313"/>
      <c r="GW36" s="313"/>
      <c r="GX36" s="313"/>
      <c r="GY36" s="313"/>
      <c r="GZ36" s="313"/>
      <c r="HA36" s="313"/>
      <c r="HB36" s="313"/>
      <c r="HC36" s="313"/>
      <c r="HD36" s="313"/>
      <c r="HE36" s="313"/>
      <c r="HF36" s="313"/>
      <c r="HG36" s="313"/>
      <c r="HH36" s="313"/>
      <c r="HI36" s="313"/>
      <c r="HJ36" s="313"/>
      <c r="HK36" s="313"/>
      <c r="HL36" s="313"/>
      <c r="HM36" s="313"/>
      <c r="HN36" s="313"/>
      <c r="HO36" s="313"/>
      <c r="HP36" s="313"/>
      <c r="HQ36" s="313"/>
      <c r="HR36" s="313"/>
      <c r="HS36" s="313"/>
      <c r="HT36" s="313"/>
      <c r="HU36" s="313"/>
      <c r="HV36" s="313"/>
      <c r="HW36" s="313"/>
      <c r="HX36" s="313"/>
      <c r="HY36" s="313"/>
      <c r="HZ36" s="313"/>
      <c r="IA36" s="313"/>
      <c r="IB36" s="313"/>
      <c r="IC36" s="313"/>
      <c r="ID36" s="313"/>
      <c r="IE36" s="313"/>
      <c r="IF36" s="313"/>
    </row>
    <row r="37" spans="1:240" s="314" customFormat="1" ht="76.5" customHeight="1" x14ac:dyDescent="0.2">
      <c r="A37" s="25">
        <v>31</v>
      </c>
      <c r="B37" s="284" t="s">
        <v>120</v>
      </c>
      <c r="C37" s="285">
        <v>33</v>
      </c>
      <c r="D37" s="13" t="s">
        <v>26</v>
      </c>
      <c r="E37" s="291" t="s">
        <v>121</v>
      </c>
      <c r="F37" s="12" t="s">
        <v>122</v>
      </c>
      <c r="G37" s="291" t="s">
        <v>100</v>
      </c>
      <c r="H37" s="285" t="s">
        <v>30</v>
      </c>
      <c r="I37" s="30">
        <v>400000000</v>
      </c>
      <c r="J37" s="30"/>
      <c r="K37" s="8">
        <v>42475</v>
      </c>
      <c r="L37" s="308">
        <v>42495</v>
      </c>
      <c r="M37" s="308">
        <v>42500</v>
      </c>
      <c r="N37" s="9">
        <v>365</v>
      </c>
      <c r="O37" s="308">
        <v>42855</v>
      </c>
      <c r="P37" s="315" t="s">
        <v>123</v>
      </c>
      <c r="Q37" s="13" t="s">
        <v>309</v>
      </c>
      <c r="R37" s="316" t="s">
        <v>124</v>
      </c>
      <c r="S37" s="317" t="s">
        <v>460</v>
      </c>
      <c r="T37" s="312"/>
      <c r="U37" s="312"/>
      <c r="V37" s="312"/>
      <c r="W37" s="312"/>
      <c r="X37" s="312"/>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313"/>
      <c r="DH37" s="313"/>
      <c r="DI37" s="313"/>
      <c r="DJ37" s="313"/>
      <c r="DK37" s="313"/>
      <c r="DL37" s="313"/>
      <c r="DM37" s="313"/>
      <c r="DN37" s="313"/>
      <c r="DO37" s="313"/>
      <c r="DP37" s="313"/>
      <c r="DQ37" s="313"/>
      <c r="DR37" s="313"/>
      <c r="DS37" s="313"/>
      <c r="DT37" s="313"/>
      <c r="DU37" s="313"/>
      <c r="DV37" s="313"/>
      <c r="DW37" s="313"/>
      <c r="DX37" s="313"/>
      <c r="DY37" s="313"/>
      <c r="DZ37" s="313"/>
      <c r="EA37" s="313"/>
      <c r="EB37" s="313"/>
      <c r="EC37" s="313"/>
      <c r="ED37" s="313"/>
      <c r="EE37" s="313"/>
      <c r="EF37" s="313"/>
      <c r="EG37" s="313"/>
      <c r="EH37" s="313"/>
      <c r="EI37" s="313"/>
      <c r="EJ37" s="313"/>
      <c r="EK37" s="313"/>
      <c r="EL37" s="313"/>
      <c r="EM37" s="313"/>
      <c r="EN37" s="313"/>
      <c r="EO37" s="313"/>
      <c r="EP37" s="313"/>
      <c r="EQ37" s="313"/>
      <c r="ER37" s="313"/>
      <c r="ES37" s="313"/>
      <c r="ET37" s="313"/>
      <c r="EU37" s="313"/>
      <c r="EV37" s="313"/>
      <c r="EW37" s="313"/>
      <c r="EX37" s="313"/>
      <c r="EY37" s="313"/>
      <c r="EZ37" s="313"/>
      <c r="FA37" s="313"/>
      <c r="FB37" s="313"/>
      <c r="FC37" s="313"/>
      <c r="FD37" s="313"/>
      <c r="FE37" s="313"/>
      <c r="FF37" s="313"/>
      <c r="FG37" s="313"/>
      <c r="FH37" s="313"/>
      <c r="FI37" s="313"/>
      <c r="FJ37" s="313"/>
      <c r="FK37" s="313"/>
      <c r="FL37" s="313"/>
      <c r="FM37" s="313"/>
      <c r="FN37" s="313"/>
      <c r="FO37" s="313"/>
      <c r="FP37" s="313"/>
      <c r="FQ37" s="313"/>
      <c r="FR37" s="313"/>
      <c r="FS37" s="313"/>
      <c r="FT37" s="313"/>
      <c r="FU37" s="313"/>
      <c r="FV37" s="313"/>
      <c r="FW37" s="313"/>
      <c r="FX37" s="313"/>
      <c r="FY37" s="313"/>
      <c r="FZ37" s="313"/>
      <c r="GA37" s="313"/>
      <c r="GB37" s="313"/>
      <c r="GC37" s="313"/>
      <c r="GD37" s="313"/>
      <c r="GE37" s="313"/>
      <c r="GF37" s="313"/>
      <c r="GG37" s="313"/>
      <c r="GH37" s="313"/>
      <c r="GI37" s="313"/>
      <c r="GJ37" s="313"/>
      <c r="GK37" s="313"/>
      <c r="GL37" s="313"/>
      <c r="GM37" s="313"/>
      <c r="GN37" s="313"/>
      <c r="GO37" s="313"/>
      <c r="GP37" s="313"/>
      <c r="GQ37" s="313"/>
      <c r="GR37" s="313"/>
      <c r="GS37" s="313"/>
      <c r="GT37" s="313"/>
      <c r="GU37" s="313"/>
      <c r="GV37" s="313"/>
      <c r="GW37" s="313"/>
      <c r="GX37" s="313"/>
      <c r="GY37" s="313"/>
      <c r="GZ37" s="313"/>
      <c r="HA37" s="313"/>
      <c r="HB37" s="313"/>
      <c r="HC37" s="313"/>
      <c r="HD37" s="313"/>
      <c r="HE37" s="313"/>
      <c r="HF37" s="313"/>
      <c r="HG37" s="313"/>
      <c r="HH37" s="313"/>
      <c r="HI37" s="313"/>
      <c r="HJ37" s="313"/>
      <c r="HK37" s="313"/>
      <c r="HL37" s="313"/>
      <c r="HM37" s="313"/>
      <c r="HN37" s="313"/>
      <c r="HO37" s="313"/>
      <c r="HP37" s="313"/>
      <c r="HQ37" s="313"/>
      <c r="HR37" s="313"/>
      <c r="HS37" s="313"/>
      <c r="HT37" s="313"/>
      <c r="HU37" s="313"/>
      <c r="HV37" s="313"/>
      <c r="HW37" s="313"/>
      <c r="HX37" s="313"/>
      <c r="HY37" s="313"/>
      <c r="HZ37" s="313"/>
      <c r="IA37" s="313"/>
      <c r="IB37" s="313"/>
      <c r="IC37" s="313"/>
      <c r="ID37" s="313"/>
      <c r="IE37" s="313"/>
      <c r="IF37" s="313"/>
    </row>
    <row r="38" spans="1:240" s="314" customFormat="1" ht="211.5" customHeight="1" x14ac:dyDescent="0.2">
      <c r="A38" s="25">
        <v>32</v>
      </c>
      <c r="B38" s="284" t="s">
        <v>120</v>
      </c>
      <c r="C38" s="285">
        <v>33</v>
      </c>
      <c r="D38" s="13" t="s">
        <v>26</v>
      </c>
      <c r="E38" s="291" t="s">
        <v>121</v>
      </c>
      <c r="F38" s="12" t="s">
        <v>122</v>
      </c>
      <c r="G38" s="291" t="s">
        <v>100</v>
      </c>
      <c r="H38" s="285" t="s">
        <v>30</v>
      </c>
      <c r="I38" s="30">
        <v>198000000</v>
      </c>
      <c r="J38" s="30"/>
      <c r="K38" s="8">
        <v>42444</v>
      </c>
      <c r="L38" s="308">
        <v>42475</v>
      </c>
      <c r="M38" s="308">
        <v>42480</v>
      </c>
      <c r="N38" s="9">
        <v>300</v>
      </c>
      <c r="O38" s="308">
        <v>42744</v>
      </c>
      <c r="P38" s="315" t="s">
        <v>125</v>
      </c>
      <c r="Q38" s="13" t="s">
        <v>310</v>
      </c>
      <c r="R38" s="316" t="s">
        <v>126</v>
      </c>
      <c r="S38" s="317" t="s">
        <v>460</v>
      </c>
      <c r="T38" s="312"/>
      <c r="U38" s="312"/>
      <c r="V38" s="312"/>
      <c r="W38" s="312"/>
      <c r="X38" s="312"/>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13"/>
      <c r="CX38" s="313"/>
      <c r="CY38" s="313"/>
      <c r="CZ38" s="313"/>
      <c r="DA38" s="313"/>
      <c r="DB38" s="313"/>
      <c r="DC38" s="313"/>
      <c r="DD38" s="313"/>
      <c r="DE38" s="313"/>
      <c r="DF38" s="313"/>
      <c r="DG38" s="313"/>
      <c r="DH38" s="313"/>
      <c r="DI38" s="313"/>
      <c r="DJ38" s="313"/>
      <c r="DK38" s="313"/>
      <c r="DL38" s="313"/>
      <c r="DM38" s="313"/>
      <c r="DN38" s="313"/>
      <c r="DO38" s="313"/>
      <c r="DP38" s="313"/>
      <c r="DQ38" s="313"/>
      <c r="DR38" s="313"/>
      <c r="DS38" s="313"/>
      <c r="DT38" s="313"/>
      <c r="DU38" s="313"/>
      <c r="DV38" s="313"/>
      <c r="DW38" s="313"/>
      <c r="DX38" s="313"/>
      <c r="DY38" s="313"/>
      <c r="DZ38" s="313"/>
      <c r="EA38" s="313"/>
      <c r="EB38" s="313"/>
      <c r="EC38" s="313"/>
      <c r="ED38" s="313"/>
      <c r="EE38" s="313"/>
      <c r="EF38" s="313"/>
      <c r="EG38" s="313"/>
      <c r="EH38" s="313"/>
      <c r="EI38" s="313"/>
      <c r="EJ38" s="313"/>
      <c r="EK38" s="313"/>
      <c r="EL38" s="313"/>
      <c r="EM38" s="313"/>
      <c r="EN38" s="313"/>
      <c r="EO38" s="313"/>
      <c r="EP38" s="313"/>
      <c r="EQ38" s="313"/>
      <c r="ER38" s="313"/>
      <c r="ES38" s="313"/>
      <c r="ET38" s="313"/>
      <c r="EU38" s="313"/>
      <c r="EV38" s="313"/>
      <c r="EW38" s="313"/>
      <c r="EX38" s="313"/>
      <c r="EY38" s="313"/>
      <c r="EZ38" s="313"/>
      <c r="FA38" s="313"/>
      <c r="FB38" s="313"/>
      <c r="FC38" s="313"/>
      <c r="FD38" s="313"/>
      <c r="FE38" s="313"/>
      <c r="FF38" s="313"/>
      <c r="FG38" s="313"/>
      <c r="FH38" s="313"/>
      <c r="FI38" s="313"/>
      <c r="FJ38" s="313"/>
      <c r="FK38" s="313"/>
      <c r="FL38" s="313"/>
      <c r="FM38" s="313"/>
      <c r="FN38" s="313"/>
      <c r="FO38" s="313"/>
      <c r="FP38" s="313"/>
      <c r="FQ38" s="313"/>
      <c r="FR38" s="313"/>
      <c r="FS38" s="313"/>
      <c r="FT38" s="313"/>
      <c r="FU38" s="313"/>
      <c r="FV38" s="313"/>
      <c r="FW38" s="313"/>
      <c r="FX38" s="313"/>
      <c r="FY38" s="313"/>
      <c r="FZ38" s="313"/>
      <c r="GA38" s="313"/>
      <c r="GB38" s="313"/>
      <c r="GC38" s="313"/>
      <c r="GD38" s="313"/>
      <c r="GE38" s="313"/>
      <c r="GF38" s="313"/>
      <c r="GG38" s="313"/>
      <c r="GH38" s="313"/>
      <c r="GI38" s="313"/>
      <c r="GJ38" s="313"/>
      <c r="GK38" s="313"/>
      <c r="GL38" s="313"/>
      <c r="GM38" s="313"/>
      <c r="GN38" s="313"/>
      <c r="GO38" s="313"/>
      <c r="GP38" s="313"/>
      <c r="GQ38" s="313"/>
      <c r="GR38" s="313"/>
      <c r="GS38" s="313"/>
      <c r="GT38" s="313"/>
      <c r="GU38" s="313"/>
      <c r="GV38" s="313"/>
      <c r="GW38" s="313"/>
      <c r="GX38" s="313"/>
      <c r="GY38" s="313"/>
      <c r="GZ38" s="313"/>
      <c r="HA38" s="313"/>
      <c r="HB38" s="313"/>
      <c r="HC38" s="313"/>
      <c r="HD38" s="313"/>
      <c r="HE38" s="313"/>
      <c r="HF38" s="313"/>
      <c r="HG38" s="313"/>
      <c r="HH38" s="313"/>
      <c r="HI38" s="313"/>
      <c r="HJ38" s="313"/>
      <c r="HK38" s="313"/>
      <c r="HL38" s="313"/>
      <c r="HM38" s="313"/>
      <c r="HN38" s="313"/>
      <c r="HO38" s="313"/>
      <c r="HP38" s="313"/>
      <c r="HQ38" s="313"/>
      <c r="HR38" s="313"/>
      <c r="HS38" s="313"/>
      <c r="HT38" s="313"/>
      <c r="HU38" s="313"/>
      <c r="HV38" s="313"/>
      <c r="HW38" s="313"/>
      <c r="HX38" s="313"/>
      <c r="HY38" s="313"/>
      <c r="HZ38" s="313"/>
      <c r="IA38" s="313"/>
      <c r="IB38" s="313"/>
      <c r="IC38" s="313"/>
      <c r="ID38" s="313"/>
      <c r="IE38" s="313"/>
      <c r="IF38" s="313"/>
    </row>
    <row r="39" spans="1:240" s="314" customFormat="1" ht="51" customHeight="1" x14ac:dyDescent="0.2">
      <c r="A39" s="25">
        <v>33</v>
      </c>
      <c r="B39" s="284" t="s">
        <v>120</v>
      </c>
      <c r="C39" s="285">
        <v>33</v>
      </c>
      <c r="D39" s="13" t="s">
        <v>26</v>
      </c>
      <c r="E39" s="291" t="s">
        <v>121</v>
      </c>
      <c r="F39" s="12" t="s">
        <v>122</v>
      </c>
      <c r="G39" s="291" t="s">
        <v>258</v>
      </c>
      <c r="H39" s="285" t="s">
        <v>30</v>
      </c>
      <c r="I39" s="30">
        <v>120000000</v>
      </c>
      <c r="J39" s="30"/>
      <c r="K39" s="8">
        <v>42465</v>
      </c>
      <c r="L39" s="308">
        <v>42505</v>
      </c>
      <c r="M39" s="308">
        <v>42510</v>
      </c>
      <c r="N39" s="9">
        <v>365</v>
      </c>
      <c r="O39" s="308">
        <v>42865</v>
      </c>
      <c r="P39" s="309">
        <v>321519</v>
      </c>
      <c r="Q39" s="13" t="s">
        <v>356</v>
      </c>
      <c r="R39" s="14" t="s">
        <v>127</v>
      </c>
      <c r="S39" s="317" t="s">
        <v>460</v>
      </c>
      <c r="T39" s="312"/>
      <c r="U39" s="312"/>
      <c r="V39" s="312"/>
      <c r="W39" s="312"/>
      <c r="X39" s="312"/>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row>
    <row r="40" spans="1:240" s="314" customFormat="1" ht="63.75" customHeight="1" x14ac:dyDescent="0.2">
      <c r="A40" s="25">
        <v>34</v>
      </c>
      <c r="B40" s="284" t="s">
        <v>120</v>
      </c>
      <c r="C40" s="285">
        <v>33</v>
      </c>
      <c r="D40" s="13" t="s">
        <v>26</v>
      </c>
      <c r="E40" s="291" t="s">
        <v>121</v>
      </c>
      <c r="F40" s="12" t="s">
        <v>122</v>
      </c>
      <c r="G40" s="291" t="s">
        <v>29</v>
      </c>
      <c r="H40" s="285" t="s">
        <v>72</v>
      </c>
      <c r="I40" s="30">
        <v>100000000</v>
      </c>
      <c r="J40" s="30"/>
      <c r="K40" s="8">
        <v>42495</v>
      </c>
      <c r="L40" s="308">
        <v>42536</v>
      </c>
      <c r="M40" s="308">
        <v>42541</v>
      </c>
      <c r="N40" s="9">
        <v>120</v>
      </c>
      <c r="O40" s="308">
        <v>42656</v>
      </c>
      <c r="P40" s="309"/>
      <c r="Q40" s="13" t="s">
        <v>311</v>
      </c>
      <c r="R40" s="14" t="s">
        <v>128</v>
      </c>
      <c r="S40" s="317" t="s">
        <v>460</v>
      </c>
      <c r="T40" s="312"/>
      <c r="U40" s="312"/>
      <c r="V40" s="312"/>
      <c r="W40" s="312"/>
      <c r="X40" s="312"/>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row>
    <row r="41" spans="1:240" s="314" customFormat="1" ht="89.25" customHeight="1" x14ac:dyDescent="0.2">
      <c r="A41" s="25">
        <v>35</v>
      </c>
      <c r="B41" s="284" t="s">
        <v>120</v>
      </c>
      <c r="C41" s="285">
        <v>33</v>
      </c>
      <c r="D41" s="13" t="s">
        <v>26</v>
      </c>
      <c r="E41" s="291" t="s">
        <v>121</v>
      </c>
      <c r="F41" s="12" t="s">
        <v>122</v>
      </c>
      <c r="G41" s="285" t="s">
        <v>129</v>
      </c>
      <c r="H41" s="285" t="s">
        <v>257</v>
      </c>
      <c r="I41" s="30">
        <v>342000000</v>
      </c>
      <c r="J41" s="30"/>
      <c r="K41" s="8">
        <v>42465</v>
      </c>
      <c r="L41" s="308">
        <v>42526</v>
      </c>
      <c r="M41" s="308">
        <v>42531</v>
      </c>
      <c r="N41" s="9">
        <v>365</v>
      </c>
      <c r="O41" s="308">
        <v>42550</v>
      </c>
      <c r="P41" s="309">
        <v>81111811</v>
      </c>
      <c r="Q41" s="13" t="s">
        <v>312</v>
      </c>
      <c r="R41" s="316" t="s">
        <v>130</v>
      </c>
      <c r="S41" s="317" t="s">
        <v>460</v>
      </c>
      <c r="T41" s="312"/>
      <c r="U41" s="312"/>
      <c r="V41" s="312"/>
      <c r="W41" s="312"/>
      <c r="X41" s="312"/>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row>
    <row r="42" spans="1:240" s="314" customFormat="1" ht="63.75" customHeight="1" x14ac:dyDescent="0.2">
      <c r="A42" s="25">
        <v>36</v>
      </c>
      <c r="B42" s="284" t="s">
        <v>120</v>
      </c>
      <c r="C42" s="285">
        <v>33</v>
      </c>
      <c r="D42" s="13" t="s">
        <v>26</v>
      </c>
      <c r="E42" s="291" t="s">
        <v>121</v>
      </c>
      <c r="F42" s="12" t="s">
        <v>122</v>
      </c>
      <c r="G42" s="291" t="s">
        <v>29</v>
      </c>
      <c r="H42" s="285" t="s">
        <v>72</v>
      </c>
      <c r="I42" s="30">
        <v>50800000</v>
      </c>
      <c r="J42" s="30"/>
      <c r="K42" s="8">
        <v>42556</v>
      </c>
      <c r="L42" s="308">
        <v>42592</v>
      </c>
      <c r="M42" s="308">
        <v>42597</v>
      </c>
      <c r="N42" s="9">
        <v>60</v>
      </c>
      <c r="O42" s="308">
        <v>42652</v>
      </c>
      <c r="P42" s="309">
        <v>81112502</v>
      </c>
      <c r="Q42" s="13" t="s">
        <v>313</v>
      </c>
      <c r="R42" s="14" t="s">
        <v>131</v>
      </c>
      <c r="S42" s="317" t="s">
        <v>460</v>
      </c>
      <c r="T42" s="312"/>
      <c r="U42" s="312"/>
      <c r="V42" s="312"/>
      <c r="W42" s="312"/>
      <c r="X42" s="312"/>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row>
    <row r="43" spans="1:240" s="453" customFormat="1" ht="89.25" customHeight="1" x14ac:dyDescent="0.2">
      <c r="A43" s="25">
        <v>37</v>
      </c>
      <c r="B43" s="284" t="s">
        <v>132</v>
      </c>
      <c r="C43" s="285">
        <v>31102</v>
      </c>
      <c r="D43" s="27" t="s">
        <v>133</v>
      </c>
      <c r="E43" s="278">
        <v>311020301</v>
      </c>
      <c r="F43" s="28" t="s">
        <v>99</v>
      </c>
      <c r="G43" s="275" t="s">
        <v>37</v>
      </c>
      <c r="H43" s="13" t="s">
        <v>260</v>
      </c>
      <c r="I43" s="286">
        <v>29527065</v>
      </c>
      <c r="J43" s="286"/>
      <c r="K43" s="8">
        <v>42356</v>
      </c>
      <c r="L43" s="8">
        <v>42416</v>
      </c>
      <c r="M43" s="8">
        <v>42062</v>
      </c>
      <c r="N43" s="9">
        <v>305</v>
      </c>
      <c r="O43" s="8">
        <v>42730</v>
      </c>
      <c r="P43" s="287" t="s">
        <v>134</v>
      </c>
      <c r="Q43" s="284" t="s">
        <v>351</v>
      </c>
      <c r="R43" s="282" t="s">
        <v>135</v>
      </c>
      <c r="S43" s="288" t="s">
        <v>445</v>
      </c>
      <c r="T43" s="12" t="s">
        <v>403</v>
      </c>
      <c r="U43" s="283" t="s">
        <v>364</v>
      </c>
      <c r="V43" s="334" t="s">
        <v>365</v>
      </c>
      <c r="W43" s="334"/>
      <c r="X43" s="334"/>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H43" s="452"/>
      <c r="CI43" s="452"/>
      <c r="CJ43" s="452"/>
      <c r="CK43" s="452"/>
      <c r="CL43" s="452"/>
      <c r="CM43" s="452"/>
      <c r="CN43" s="452"/>
      <c r="CO43" s="452"/>
      <c r="CP43" s="452"/>
      <c r="CQ43" s="452"/>
      <c r="CR43" s="452"/>
      <c r="CS43" s="452"/>
      <c r="CT43" s="452"/>
      <c r="CU43" s="452"/>
      <c r="CV43" s="452"/>
      <c r="CW43" s="452"/>
      <c r="CX43" s="452"/>
      <c r="CY43" s="452"/>
      <c r="CZ43" s="452"/>
      <c r="DA43" s="452"/>
      <c r="DB43" s="452"/>
      <c r="DC43" s="452"/>
      <c r="DD43" s="452"/>
      <c r="DE43" s="452"/>
      <c r="DF43" s="452"/>
      <c r="DG43" s="452"/>
      <c r="DH43" s="452"/>
      <c r="DI43" s="452"/>
      <c r="DJ43" s="452"/>
      <c r="DK43" s="452"/>
      <c r="DL43" s="452"/>
      <c r="DM43" s="452"/>
      <c r="DN43" s="452"/>
      <c r="DO43" s="452"/>
      <c r="DP43" s="452"/>
      <c r="DQ43" s="452"/>
      <c r="DR43" s="452"/>
      <c r="DS43" s="452"/>
      <c r="DT43" s="452"/>
      <c r="DU43" s="452"/>
      <c r="DV43" s="452"/>
      <c r="DW43" s="452"/>
      <c r="DX43" s="452"/>
      <c r="DY43" s="452"/>
      <c r="DZ43" s="452"/>
      <c r="EA43" s="452"/>
      <c r="EB43" s="452"/>
      <c r="EC43" s="452"/>
      <c r="ED43" s="452"/>
      <c r="EE43" s="452"/>
      <c r="EF43" s="452"/>
      <c r="EG43" s="452"/>
      <c r="EH43" s="452"/>
      <c r="EI43" s="452"/>
      <c r="EJ43" s="452"/>
      <c r="EK43" s="452"/>
      <c r="EL43" s="452"/>
      <c r="EM43" s="452"/>
      <c r="EN43" s="452"/>
      <c r="EO43" s="452"/>
      <c r="EP43" s="452"/>
      <c r="EQ43" s="452"/>
      <c r="ER43" s="452"/>
      <c r="ES43" s="452"/>
      <c r="ET43" s="452"/>
      <c r="EU43" s="452"/>
      <c r="EV43" s="452"/>
      <c r="EW43" s="452"/>
      <c r="EX43" s="452"/>
      <c r="EY43" s="452"/>
      <c r="EZ43" s="452"/>
      <c r="FA43" s="452"/>
      <c r="FB43" s="452"/>
      <c r="FC43" s="452"/>
      <c r="FD43" s="452"/>
      <c r="FE43" s="452"/>
      <c r="FF43" s="452"/>
      <c r="FG43" s="452"/>
      <c r="FH43" s="452"/>
      <c r="FI43" s="452"/>
      <c r="FJ43" s="452"/>
      <c r="FK43" s="452"/>
      <c r="FL43" s="452"/>
      <c r="FM43" s="452"/>
      <c r="FN43" s="452"/>
      <c r="FO43" s="452"/>
      <c r="FP43" s="452"/>
      <c r="FQ43" s="452"/>
      <c r="FR43" s="452"/>
      <c r="FS43" s="452"/>
      <c r="FT43" s="452"/>
      <c r="FU43" s="452"/>
      <c r="FV43" s="452"/>
      <c r="FW43" s="452"/>
      <c r="FX43" s="452"/>
      <c r="FY43" s="452"/>
      <c r="FZ43" s="452"/>
      <c r="GA43" s="452"/>
      <c r="GB43" s="452"/>
      <c r="GC43" s="452"/>
      <c r="GD43" s="452"/>
      <c r="GE43" s="452"/>
      <c r="GF43" s="452"/>
      <c r="GG43" s="452"/>
      <c r="GH43" s="452"/>
      <c r="GI43" s="452"/>
      <c r="GJ43" s="452"/>
      <c r="GK43" s="452"/>
      <c r="GL43" s="452"/>
      <c r="GM43" s="452"/>
      <c r="GN43" s="452"/>
      <c r="GO43" s="452"/>
      <c r="GP43" s="452"/>
      <c r="GQ43" s="452"/>
      <c r="GR43" s="452"/>
      <c r="GS43" s="452"/>
      <c r="GT43" s="452"/>
      <c r="GU43" s="452"/>
      <c r="GV43" s="452"/>
      <c r="GW43" s="452"/>
      <c r="GX43" s="452"/>
      <c r="GY43" s="452"/>
      <c r="GZ43" s="452"/>
      <c r="HA43" s="452"/>
      <c r="HB43" s="452"/>
      <c r="HC43" s="452"/>
      <c r="HD43" s="452"/>
      <c r="HE43" s="452"/>
      <c r="HF43" s="452"/>
      <c r="HG43" s="452"/>
      <c r="HH43" s="452"/>
      <c r="HI43" s="452"/>
      <c r="HJ43" s="452"/>
      <c r="HK43" s="452"/>
      <c r="HL43" s="452"/>
      <c r="HM43" s="452"/>
      <c r="HN43" s="452"/>
      <c r="HO43" s="452"/>
      <c r="HP43" s="452"/>
      <c r="HQ43" s="452"/>
      <c r="HR43" s="452"/>
      <c r="HS43" s="452"/>
      <c r="HT43" s="452"/>
      <c r="HU43" s="452"/>
      <c r="HV43" s="452"/>
      <c r="HW43" s="452"/>
      <c r="HX43" s="452"/>
      <c r="HY43" s="452"/>
      <c r="HZ43" s="452"/>
      <c r="IA43" s="452"/>
      <c r="IB43" s="452"/>
      <c r="IC43" s="452"/>
      <c r="ID43" s="452"/>
      <c r="IE43" s="452"/>
      <c r="IF43" s="452"/>
    </row>
    <row r="44" spans="1:240" s="453" customFormat="1" ht="76.5" customHeight="1" x14ac:dyDescent="0.2">
      <c r="A44" s="25">
        <v>38</v>
      </c>
      <c r="B44" s="284" t="s">
        <v>132</v>
      </c>
      <c r="C44" s="285">
        <v>31202</v>
      </c>
      <c r="D44" s="27" t="s">
        <v>253</v>
      </c>
      <c r="E44" s="33">
        <v>3120204</v>
      </c>
      <c r="F44" s="339" t="s">
        <v>281</v>
      </c>
      <c r="G44" s="275" t="s">
        <v>37</v>
      </c>
      <c r="H44" s="284" t="s">
        <v>30</v>
      </c>
      <c r="I44" s="286">
        <f>26000000</f>
        <v>26000000</v>
      </c>
      <c r="J44" s="286"/>
      <c r="K44" s="8">
        <v>42382</v>
      </c>
      <c r="L44" s="8">
        <v>42445</v>
      </c>
      <c r="M44" s="8">
        <v>42456</v>
      </c>
      <c r="N44" s="304">
        <v>90</v>
      </c>
      <c r="O44" s="8">
        <v>42548</v>
      </c>
      <c r="P44" s="335" t="s">
        <v>137</v>
      </c>
      <c r="Q44" s="284" t="s">
        <v>138</v>
      </c>
      <c r="R44" s="282" t="s">
        <v>139</v>
      </c>
      <c r="S44" s="288" t="s">
        <v>445</v>
      </c>
      <c r="T44" s="334"/>
      <c r="U44" s="334"/>
      <c r="V44" s="334"/>
      <c r="W44" s="334"/>
      <c r="X44" s="334"/>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H44" s="452"/>
      <c r="CI44" s="452"/>
      <c r="CJ44" s="452"/>
      <c r="CK44" s="452"/>
      <c r="CL44" s="452"/>
      <c r="CM44" s="452"/>
      <c r="CN44" s="452"/>
      <c r="CO44" s="452"/>
      <c r="CP44" s="452"/>
      <c r="CQ44" s="452"/>
      <c r="CR44" s="452"/>
      <c r="CS44" s="452"/>
      <c r="CT44" s="452"/>
      <c r="CU44" s="452"/>
      <c r="CV44" s="452"/>
      <c r="CW44" s="452"/>
      <c r="CX44" s="452"/>
      <c r="CY44" s="452"/>
      <c r="CZ44" s="452"/>
      <c r="DA44" s="452"/>
      <c r="DB44" s="452"/>
      <c r="DC44" s="452"/>
      <c r="DD44" s="452"/>
      <c r="DE44" s="452"/>
      <c r="DF44" s="452"/>
      <c r="DG44" s="452"/>
      <c r="DH44" s="452"/>
      <c r="DI44" s="452"/>
      <c r="DJ44" s="452"/>
      <c r="DK44" s="452"/>
      <c r="DL44" s="452"/>
      <c r="DM44" s="452"/>
      <c r="DN44" s="452"/>
      <c r="DO44" s="452"/>
      <c r="DP44" s="452"/>
      <c r="DQ44" s="452"/>
      <c r="DR44" s="452"/>
      <c r="DS44" s="452"/>
      <c r="DT44" s="452"/>
      <c r="DU44" s="452"/>
      <c r="DV44" s="452"/>
      <c r="DW44" s="452"/>
      <c r="DX44" s="452"/>
      <c r="DY44" s="452"/>
      <c r="DZ44" s="452"/>
      <c r="EA44" s="452"/>
      <c r="EB44" s="452"/>
      <c r="EC44" s="452"/>
      <c r="ED44" s="452"/>
      <c r="EE44" s="452"/>
      <c r="EF44" s="452"/>
      <c r="EG44" s="452"/>
      <c r="EH44" s="452"/>
      <c r="EI44" s="452"/>
      <c r="EJ44" s="452"/>
      <c r="EK44" s="452"/>
      <c r="EL44" s="452"/>
      <c r="EM44" s="452"/>
      <c r="EN44" s="452"/>
      <c r="EO44" s="452"/>
      <c r="EP44" s="452"/>
      <c r="EQ44" s="452"/>
      <c r="ER44" s="452"/>
      <c r="ES44" s="452"/>
      <c r="ET44" s="452"/>
      <c r="EU44" s="452"/>
      <c r="EV44" s="452"/>
      <c r="EW44" s="452"/>
      <c r="EX44" s="452"/>
      <c r="EY44" s="452"/>
      <c r="EZ44" s="452"/>
      <c r="FA44" s="452"/>
      <c r="FB44" s="452"/>
      <c r="FC44" s="452"/>
      <c r="FD44" s="452"/>
      <c r="FE44" s="452"/>
      <c r="FF44" s="452"/>
      <c r="FG44" s="452"/>
      <c r="FH44" s="452"/>
      <c r="FI44" s="452"/>
      <c r="FJ44" s="452"/>
      <c r="FK44" s="452"/>
      <c r="FL44" s="452"/>
      <c r="FM44" s="452"/>
      <c r="FN44" s="452"/>
      <c r="FO44" s="452"/>
      <c r="FP44" s="452"/>
      <c r="FQ44" s="452"/>
      <c r="FR44" s="452"/>
      <c r="FS44" s="452"/>
      <c r="FT44" s="452"/>
      <c r="FU44" s="452"/>
      <c r="FV44" s="452"/>
      <c r="FW44" s="452"/>
      <c r="FX44" s="452"/>
      <c r="FY44" s="452"/>
      <c r="FZ44" s="452"/>
      <c r="GA44" s="452"/>
      <c r="GB44" s="452"/>
      <c r="GC44" s="452"/>
      <c r="GD44" s="452"/>
      <c r="GE44" s="452"/>
      <c r="GF44" s="452"/>
      <c r="GG44" s="452"/>
      <c r="GH44" s="452"/>
      <c r="GI44" s="452"/>
      <c r="GJ44" s="452"/>
      <c r="GK44" s="452"/>
      <c r="GL44" s="452"/>
      <c r="GM44" s="452"/>
      <c r="GN44" s="452"/>
      <c r="GO44" s="452"/>
      <c r="GP44" s="452"/>
      <c r="GQ44" s="452"/>
      <c r="GR44" s="452"/>
      <c r="GS44" s="452"/>
      <c r="GT44" s="452"/>
      <c r="GU44" s="452"/>
      <c r="GV44" s="452"/>
      <c r="GW44" s="452"/>
      <c r="GX44" s="452"/>
      <c r="GY44" s="452"/>
      <c r="GZ44" s="452"/>
      <c r="HA44" s="452"/>
      <c r="HB44" s="452"/>
      <c r="HC44" s="452"/>
      <c r="HD44" s="452"/>
      <c r="HE44" s="452"/>
      <c r="HF44" s="452"/>
      <c r="HG44" s="452"/>
      <c r="HH44" s="452"/>
      <c r="HI44" s="452"/>
      <c r="HJ44" s="452"/>
      <c r="HK44" s="452"/>
      <c r="HL44" s="452"/>
      <c r="HM44" s="452"/>
      <c r="HN44" s="452"/>
      <c r="HO44" s="452"/>
      <c r="HP44" s="452"/>
      <c r="HQ44" s="452"/>
      <c r="HR44" s="452"/>
      <c r="HS44" s="452"/>
      <c r="HT44" s="452"/>
      <c r="HU44" s="452"/>
      <c r="HV44" s="452"/>
      <c r="HW44" s="452"/>
      <c r="HX44" s="452"/>
      <c r="HY44" s="452"/>
      <c r="HZ44" s="452"/>
      <c r="IA44" s="452"/>
      <c r="IB44" s="452"/>
      <c r="IC44" s="452"/>
      <c r="ID44" s="452"/>
      <c r="IE44" s="452"/>
      <c r="IF44" s="452"/>
    </row>
    <row r="45" spans="1:240" s="453" customFormat="1" ht="114.75" customHeight="1" x14ac:dyDescent="0.2">
      <c r="A45" s="25">
        <v>39</v>
      </c>
      <c r="B45" s="284" t="s">
        <v>132</v>
      </c>
      <c r="C45" s="285">
        <v>31202</v>
      </c>
      <c r="D45" s="27" t="s">
        <v>253</v>
      </c>
      <c r="E45" s="33">
        <v>3120217</v>
      </c>
      <c r="F45" s="339" t="s">
        <v>140</v>
      </c>
      <c r="G45" s="18" t="s">
        <v>259</v>
      </c>
      <c r="H45" s="284" t="s">
        <v>30</v>
      </c>
      <c r="I45" s="286">
        <v>80000000</v>
      </c>
      <c r="J45" s="286"/>
      <c r="K45" s="8">
        <v>42395</v>
      </c>
      <c r="L45" s="8">
        <v>42480</v>
      </c>
      <c r="M45" s="8">
        <v>42501</v>
      </c>
      <c r="N45" s="304">
        <v>150</v>
      </c>
      <c r="O45" s="8">
        <v>42653</v>
      </c>
      <c r="P45" s="340" t="s">
        <v>141</v>
      </c>
      <c r="Q45" s="284" t="s">
        <v>142</v>
      </c>
      <c r="R45" s="282" t="s">
        <v>143</v>
      </c>
      <c r="S45" s="288" t="s">
        <v>445</v>
      </c>
      <c r="T45" s="334"/>
      <c r="U45" s="334"/>
      <c r="V45" s="334"/>
      <c r="W45" s="334"/>
      <c r="X45" s="334"/>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452"/>
      <c r="CI45" s="452"/>
      <c r="CJ45" s="452"/>
      <c r="CK45" s="452"/>
      <c r="CL45" s="452"/>
      <c r="CM45" s="452"/>
      <c r="CN45" s="452"/>
      <c r="CO45" s="452"/>
      <c r="CP45" s="452"/>
      <c r="CQ45" s="452"/>
      <c r="CR45" s="452"/>
      <c r="CS45" s="452"/>
      <c r="CT45" s="452"/>
      <c r="CU45" s="452"/>
      <c r="CV45" s="452"/>
      <c r="CW45" s="452"/>
      <c r="CX45" s="452"/>
      <c r="CY45" s="452"/>
      <c r="CZ45" s="452"/>
      <c r="DA45" s="452"/>
      <c r="DB45" s="452"/>
      <c r="DC45" s="452"/>
      <c r="DD45" s="452"/>
      <c r="DE45" s="452"/>
      <c r="DF45" s="452"/>
      <c r="DG45" s="452"/>
      <c r="DH45" s="452"/>
      <c r="DI45" s="452"/>
      <c r="DJ45" s="452"/>
      <c r="DK45" s="452"/>
      <c r="DL45" s="452"/>
      <c r="DM45" s="452"/>
      <c r="DN45" s="452"/>
      <c r="DO45" s="452"/>
      <c r="DP45" s="452"/>
      <c r="DQ45" s="452"/>
      <c r="DR45" s="452"/>
      <c r="DS45" s="452"/>
      <c r="DT45" s="452"/>
      <c r="DU45" s="452"/>
      <c r="DV45" s="452"/>
      <c r="DW45" s="452"/>
      <c r="DX45" s="452"/>
      <c r="DY45" s="452"/>
      <c r="DZ45" s="452"/>
      <c r="EA45" s="452"/>
      <c r="EB45" s="452"/>
      <c r="EC45" s="452"/>
      <c r="ED45" s="452"/>
      <c r="EE45" s="452"/>
      <c r="EF45" s="452"/>
      <c r="EG45" s="452"/>
      <c r="EH45" s="452"/>
      <c r="EI45" s="452"/>
      <c r="EJ45" s="452"/>
      <c r="EK45" s="452"/>
      <c r="EL45" s="452"/>
      <c r="EM45" s="452"/>
      <c r="EN45" s="452"/>
      <c r="EO45" s="452"/>
      <c r="EP45" s="452"/>
      <c r="EQ45" s="452"/>
      <c r="ER45" s="452"/>
      <c r="ES45" s="452"/>
      <c r="ET45" s="452"/>
      <c r="EU45" s="452"/>
      <c r="EV45" s="452"/>
      <c r="EW45" s="452"/>
      <c r="EX45" s="452"/>
      <c r="EY45" s="452"/>
      <c r="EZ45" s="452"/>
      <c r="FA45" s="452"/>
      <c r="FB45" s="452"/>
      <c r="FC45" s="452"/>
      <c r="FD45" s="452"/>
      <c r="FE45" s="452"/>
      <c r="FF45" s="452"/>
      <c r="FG45" s="452"/>
      <c r="FH45" s="452"/>
      <c r="FI45" s="452"/>
      <c r="FJ45" s="452"/>
      <c r="FK45" s="452"/>
      <c r="FL45" s="452"/>
      <c r="FM45" s="452"/>
      <c r="FN45" s="452"/>
      <c r="FO45" s="452"/>
      <c r="FP45" s="452"/>
      <c r="FQ45" s="452"/>
      <c r="FR45" s="452"/>
      <c r="FS45" s="452"/>
      <c r="FT45" s="452"/>
      <c r="FU45" s="452"/>
      <c r="FV45" s="452"/>
      <c r="FW45" s="452"/>
      <c r="FX45" s="452"/>
      <c r="FY45" s="452"/>
      <c r="FZ45" s="452"/>
      <c r="GA45" s="452"/>
      <c r="GB45" s="452"/>
      <c r="GC45" s="452"/>
      <c r="GD45" s="452"/>
      <c r="GE45" s="452"/>
      <c r="GF45" s="452"/>
      <c r="GG45" s="452"/>
      <c r="GH45" s="452"/>
      <c r="GI45" s="452"/>
      <c r="GJ45" s="452"/>
      <c r="GK45" s="452"/>
      <c r="GL45" s="452"/>
      <c r="GM45" s="452"/>
      <c r="GN45" s="452"/>
      <c r="GO45" s="452"/>
      <c r="GP45" s="452"/>
      <c r="GQ45" s="452"/>
      <c r="GR45" s="452"/>
      <c r="GS45" s="452"/>
      <c r="GT45" s="452"/>
      <c r="GU45" s="452"/>
      <c r="GV45" s="452"/>
      <c r="GW45" s="452"/>
      <c r="GX45" s="452"/>
      <c r="GY45" s="452"/>
      <c r="GZ45" s="452"/>
      <c r="HA45" s="452"/>
      <c r="HB45" s="452"/>
      <c r="HC45" s="452"/>
      <c r="HD45" s="452"/>
      <c r="HE45" s="452"/>
      <c r="HF45" s="452"/>
      <c r="HG45" s="452"/>
      <c r="HH45" s="452"/>
      <c r="HI45" s="452"/>
      <c r="HJ45" s="452"/>
      <c r="HK45" s="452"/>
      <c r="HL45" s="452"/>
      <c r="HM45" s="452"/>
      <c r="HN45" s="452"/>
      <c r="HO45" s="452"/>
      <c r="HP45" s="452"/>
      <c r="HQ45" s="452"/>
      <c r="HR45" s="452"/>
      <c r="HS45" s="452"/>
      <c r="HT45" s="452"/>
      <c r="HU45" s="452"/>
      <c r="HV45" s="452"/>
      <c r="HW45" s="452"/>
      <c r="HX45" s="452"/>
      <c r="HY45" s="452"/>
      <c r="HZ45" s="452"/>
      <c r="IA45" s="452"/>
      <c r="IB45" s="452"/>
      <c r="IC45" s="452"/>
      <c r="ID45" s="452"/>
      <c r="IE45" s="452"/>
      <c r="IF45" s="452"/>
    </row>
    <row r="46" spans="1:240" s="453" customFormat="1" ht="76.5" customHeight="1" x14ac:dyDescent="0.2">
      <c r="A46" s="25">
        <v>40</v>
      </c>
      <c r="B46" s="284" t="s">
        <v>132</v>
      </c>
      <c r="C46" s="285">
        <v>31202</v>
      </c>
      <c r="D46" s="27" t="s">
        <v>253</v>
      </c>
      <c r="E46" s="33">
        <v>3120204</v>
      </c>
      <c r="F46" s="339" t="s">
        <v>281</v>
      </c>
      <c r="G46" s="275" t="s">
        <v>144</v>
      </c>
      <c r="H46" s="284" t="s">
        <v>72</v>
      </c>
      <c r="I46" s="286">
        <f>20800000</f>
        <v>20800000</v>
      </c>
      <c r="J46" s="286"/>
      <c r="K46" s="8">
        <v>42402</v>
      </c>
      <c r="L46" s="8">
        <v>42470</v>
      </c>
      <c r="M46" s="8">
        <v>42484</v>
      </c>
      <c r="N46" s="304">
        <v>90</v>
      </c>
      <c r="O46" s="8">
        <v>42574</v>
      </c>
      <c r="P46" s="10" t="s">
        <v>145</v>
      </c>
      <c r="Q46" s="284" t="s">
        <v>146</v>
      </c>
      <c r="R46" s="306" t="s">
        <v>147</v>
      </c>
      <c r="S46" s="288" t="s">
        <v>445</v>
      </c>
      <c r="T46" s="334"/>
      <c r="U46" s="334"/>
      <c r="V46" s="334"/>
      <c r="W46" s="334"/>
      <c r="X46" s="334"/>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452"/>
      <c r="CV46" s="452"/>
      <c r="CW46" s="452"/>
      <c r="CX46" s="452"/>
      <c r="CY46" s="452"/>
      <c r="CZ46" s="452"/>
      <c r="DA46" s="452"/>
      <c r="DB46" s="452"/>
      <c r="DC46" s="452"/>
      <c r="DD46" s="452"/>
      <c r="DE46" s="452"/>
      <c r="DF46" s="452"/>
      <c r="DG46" s="452"/>
      <c r="DH46" s="452"/>
      <c r="DI46" s="452"/>
      <c r="DJ46" s="452"/>
      <c r="DK46" s="452"/>
      <c r="DL46" s="452"/>
      <c r="DM46" s="452"/>
      <c r="DN46" s="452"/>
      <c r="DO46" s="452"/>
      <c r="DP46" s="452"/>
      <c r="DQ46" s="452"/>
      <c r="DR46" s="452"/>
      <c r="DS46" s="452"/>
      <c r="DT46" s="452"/>
      <c r="DU46" s="452"/>
      <c r="DV46" s="452"/>
      <c r="DW46" s="452"/>
      <c r="DX46" s="452"/>
      <c r="DY46" s="452"/>
      <c r="DZ46" s="452"/>
      <c r="EA46" s="452"/>
      <c r="EB46" s="452"/>
      <c r="EC46" s="452"/>
      <c r="ED46" s="452"/>
      <c r="EE46" s="452"/>
      <c r="EF46" s="452"/>
      <c r="EG46" s="452"/>
      <c r="EH46" s="452"/>
      <c r="EI46" s="452"/>
      <c r="EJ46" s="452"/>
      <c r="EK46" s="452"/>
      <c r="EL46" s="452"/>
      <c r="EM46" s="452"/>
      <c r="EN46" s="452"/>
      <c r="EO46" s="452"/>
      <c r="EP46" s="452"/>
      <c r="EQ46" s="452"/>
      <c r="ER46" s="452"/>
      <c r="ES46" s="452"/>
      <c r="ET46" s="452"/>
      <c r="EU46" s="452"/>
      <c r="EV46" s="452"/>
      <c r="EW46" s="452"/>
      <c r="EX46" s="452"/>
      <c r="EY46" s="452"/>
      <c r="EZ46" s="452"/>
      <c r="FA46" s="452"/>
      <c r="FB46" s="452"/>
      <c r="FC46" s="452"/>
      <c r="FD46" s="452"/>
      <c r="FE46" s="452"/>
      <c r="FF46" s="452"/>
      <c r="FG46" s="452"/>
      <c r="FH46" s="452"/>
      <c r="FI46" s="452"/>
      <c r="FJ46" s="452"/>
      <c r="FK46" s="452"/>
      <c r="FL46" s="452"/>
      <c r="FM46" s="452"/>
      <c r="FN46" s="452"/>
      <c r="FO46" s="452"/>
      <c r="FP46" s="452"/>
      <c r="FQ46" s="452"/>
      <c r="FR46" s="452"/>
      <c r="FS46" s="452"/>
      <c r="FT46" s="452"/>
      <c r="FU46" s="452"/>
      <c r="FV46" s="452"/>
      <c r="FW46" s="452"/>
      <c r="FX46" s="452"/>
      <c r="FY46" s="452"/>
      <c r="FZ46" s="452"/>
      <c r="GA46" s="452"/>
      <c r="GB46" s="452"/>
      <c r="GC46" s="452"/>
      <c r="GD46" s="452"/>
      <c r="GE46" s="452"/>
      <c r="GF46" s="452"/>
      <c r="GG46" s="452"/>
      <c r="GH46" s="452"/>
      <c r="GI46" s="452"/>
      <c r="GJ46" s="452"/>
      <c r="GK46" s="452"/>
      <c r="GL46" s="452"/>
      <c r="GM46" s="452"/>
      <c r="GN46" s="452"/>
      <c r="GO46" s="452"/>
      <c r="GP46" s="452"/>
      <c r="GQ46" s="452"/>
      <c r="GR46" s="452"/>
      <c r="GS46" s="452"/>
      <c r="GT46" s="452"/>
      <c r="GU46" s="452"/>
      <c r="GV46" s="452"/>
      <c r="GW46" s="452"/>
      <c r="GX46" s="452"/>
      <c r="GY46" s="452"/>
      <c r="GZ46" s="452"/>
      <c r="HA46" s="452"/>
      <c r="HB46" s="452"/>
      <c r="HC46" s="452"/>
      <c r="HD46" s="452"/>
      <c r="HE46" s="452"/>
      <c r="HF46" s="452"/>
      <c r="HG46" s="452"/>
      <c r="HH46" s="452"/>
      <c r="HI46" s="452"/>
      <c r="HJ46" s="452"/>
      <c r="HK46" s="452"/>
      <c r="HL46" s="452"/>
      <c r="HM46" s="452"/>
      <c r="HN46" s="452"/>
      <c r="HO46" s="452"/>
      <c r="HP46" s="452"/>
      <c r="HQ46" s="452"/>
      <c r="HR46" s="452"/>
      <c r="HS46" s="452"/>
      <c r="HT46" s="452"/>
      <c r="HU46" s="452"/>
      <c r="HV46" s="452"/>
      <c r="HW46" s="452"/>
      <c r="HX46" s="452"/>
      <c r="HY46" s="452"/>
      <c r="HZ46" s="452"/>
      <c r="IA46" s="452"/>
      <c r="IB46" s="452"/>
      <c r="IC46" s="452"/>
      <c r="ID46" s="452"/>
      <c r="IE46" s="452"/>
      <c r="IF46" s="452"/>
    </row>
    <row r="47" spans="1:240" s="453" customFormat="1" ht="81.75" customHeight="1" x14ac:dyDescent="0.2">
      <c r="A47" s="25">
        <v>41</v>
      </c>
      <c r="B47" s="284" t="s">
        <v>132</v>
      </c>
      <c r="C47" s="285">
        <v>31202</v>
      </c>
      <c r="D47" s="27" t="s">
        <v>253</v>
      </c>
      <c r="E47" s="341">
        <v>3120204</v>
      </c>
      <c r="F47" s="339" t="s">
        <v>281</v>
      </c>
      <c r="G47" s="275" t="s">
        <v>144</v>
      </c>
      <c r="H47" s="284" t="s">
        <v>72</v>
      </c>
      <c r="I47" s="286">
        <v>8633642</v>
      </c>
      <c r="J47" s="286"/>
      <c r="K47" s="8">
        <v>42367</v>
      </c>
      <c r="L47" s="8">
        <v>42415</v>
      </c>
      <c r="M47" s="8">
        <v>42420</v>
      </c>
      <c r="N47" s="304">
        <v>20</v>
      </c>
      <c r="O47" s="8">
        <v>42440</v>
      </c>
      <c r="P47" s="10" t="s">
        <v>148</v>
      </c>
      <c r="Q47" s="284" t="s">
        <v>149</v>
      </c>
      <c r="R47" s="282" t="s">
        <v>143</v>
      </c>
      <c r="S47" s="288" t="s">
        <v>445</v>
      </c>
      <c r="T47" s="298" t="s">
        <v>336</v>
      </c>
      <c r="U47" s="283" t="s">
        <v>339</v>
      </c>
      <c r="V47" s="334"/>
      <c r="W47" s="334"/>
      <c r="X47" s="334"/>
      <c r="Y47" s="456"/>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c r="BW47" s="452"/>
      <c r="BX47" s="452"/>
      <c r="BY47" s="452"/>
      <c r="BZ47" s="452"/>
      <c r="CA47" s="452"/>
      <c r="CB47" s="452"/>
      <c r="CC47" s="452"/>
      <c r="CD47" s="452"/>
      <c r="CE47" s="452"/>
      <c r="CF47" s="452"/>
      <c r="CG47" s="452"/>
      <c r="CH47" s="452"/>
      <c r="CI47" s="452"/>
      <c r="CJ47" s="452"/>
      <c r="CK47" s="452"/>
      <c r="CL47" s="452"/>
      <c r="CM47" s="452"/>
      <c r="CN47" s="452"/>
      <c r="CO47" s="452"/>
      <c r="CP47" s="452"/>
      <c r="CQ47" s="452"/>
      <c r="CR47" s="452"/>
      <c r="CS47" s="452"/>
      <c r="CT47" s="452"/>
      <c r="CU47" s="452"/>
      <c r="CV47" s="452"/>
      <c r="CW47" s="452"/>
      <c r="CX47" s="452"/>
      <c r="CY47" s="452"/>
      <c r="CZ47" s="452"/>
      <c r="DA47" s="452"/>
      <c r="DB47" s="452"/>
      <c r="DC47" s="452"/>
      <c r="DD47" s="452"/>
      <c r="DE47" s="452"/>
      <c r="DF47" s="452"/>
      <c r="DG47" s="452"/>
      <c r="DH47" s="452"/>
      <c r="DI47" s="452"/>
      <c r="DJ47" s="452"/>
      <c r="DK47" s="452"/>
      <c r="DL47" s="452"/>
      <c r="DM47" s="452"/>
      <c r="DN47" s="452"/>
      <c r="DO47" s="452"/>
      <c r="DP47" s="452"/>
      <c r="DQ47" s="452"/>
      <c r="DR47" s="452"/>
      <c r="DS47" s="452"/>
      <c r="DT47" s="452"/>
      <c r="DU47" s="452"/>
      <c r="DV47" s="452"/>
      <c r="DW47" s="452"/>
      <c r="DX47" s="452"/>
      <c r="DY47" s="452"/>
      <c r="DZ47" s="452"/>
      <c r="EA47" s="452"/>
      <c r="EB47" s="452"/>
      <c r="EC47" s="452"/>
      <c r="ED47" s="452"/>
      <c r="EE47" s="452"/>
      <c r="EF47" s="452"/>
      <c r="EG47" s="452"/>
      <c r="EH47" s="452"/>
      <c r="EI47" s="452"/>
      <c r="EJ47" s="452"/>
      <c r="EK47" s="452"/>
      <c r="EL47" s="452"/>
      <c r="EM47" s="452"/>
      <c r="EN47" s="452"/>
      <c r="EO47" s="452"/>
      <c r="EP47" s="452"/>
      <c r="EQ47" s="452"/>
      <c r="ER47" s="452"/>
      <c r="ES47" s="452"/>
      <c r="ET47" s="452"/>
      <c r="EU47" s="452"/>
      <c r="EV47" s="452"/>
      <c r="EW47" s="452"/>
      <c r="EX47" s="452"/>
      <c r="EY47" s="452"/>
      <c r="EZ47" s="452"/>
      <c r="FA47" s="452"/>
      <c r="FB47" s="452"/>
      <c r="FC47" s="452"/>
      <c r="FD47" s="452"/>
      <c r="FE47" s="452"/>
      <c r="FF47" s="452"/>
      <c r="FG47" s="452"/>
      <c r="FH47" s="452"/>
      <c r="FI47" s="452"/>
      <c r="FJ47" s="452"/>
      <c r="FK47" s="452"/>
      <c r="FL47" s="452"/>
      <c r="FM47" s="452"/>
      <c r="FN47" s="452"/>
      <c r="FO47" s="452"/>
      <c r="FP47" s="452"/>
      <c r="FQ47" s="452"/>
      <c r="FR47" s="452"/>
      <c r="FS47" s="452"/>
      <c r="FT47" s="452"/>
      <c r="FU47" s="452"/>
      <c r="FV47" s="452"/>
      <c r="FW47" s="452"/>
      <c r="FX47" s="452"/>
      <c r="FY47" s="452"/>
      <c r="FZ47" s="452"/>
      <c r="GA47" s="452"/>
      <c r="GB47" s="452"/>
      <c r="GC47" s="452"/>
      <c r="GD47" s="452"/>
      <c r="GE47" s="452"/>
      <c r="GF47" s="452"/>
      <c r="GG47" s="452"/>
      <c r="GH47" s="452"/>
      <c r="GI47" s="452"/>
      <c r="GJ47" s="452"/>
      <c r="GK47" s="452"/>
      <c r="GL47" s="452"/>
      <c r="GM47" s="452"/>
      <c r="GN47" s="452"/>
      <c r="GO47" s="452"/>
      <c r="GP47" s="452"/>
      <c r="GQ47" s="452"/>
      <c r="GR47" s="452"/>
      <c r="GS47" s="452"/>
      <c r="GT47" s="452"/>
      <c r="GU47" s="452"/>
      <c r="GV47" s="452"/>
      <c r="GW47" s="452"/>
      <c r="GX47" s="452"/>
      <c r="GY47" s="452"/>
      <c r="GZ47" s="452"/>
      <c r="HA47" s="452"/>
      <c r="HB47" s="452"/>
      <c r="HC47" s="452"/>
      <c r="HD47" s="452"/>
      <c r="HE47" s="452"/>
      <c r="HF47" s="452"/>
      <c r="HG47" s="452"/>
      <c r="HH47" s="452"/>
      <c r="HI47" s="452"/>
      <c r="HJ47" s="452"/>
      <c r="HK47" s="452"/>
      <c r="HL47" s="452"/>
      <c r="HM47" s="452"/>
      <c r="HN47" s="452"/>
      <c r="HO47" s="452"/>
      <c r="HP47" s="452"/>
      <c r="HQ47" s="452"/>
      <c r="HR47" s="452"/>
      <c r="HS47" s="452"/>
      <c r="HT47" s="452"/>
      <c r="HU47" s="452"/>
      <c r="HV47" s="452"/>
      <c r="HW47" s="452"/>
      <c r="HX47" s="452"/>
      <c r="HY47" s="452"/>
      <c r="HZ47" s="452"/>
      <c r="IA47" s="452"/>
      <c r="IB47" s="452"/>
      <c r="IC47" s="452"/>
      <c r="ID47" s="452"/>
      <c r="IE47" s="452"/>
      <c r="IF47" s="452"/>
    </row>
    <row r="48" spans="1:240" s="453" customFormat="1" ht="127.5" customHeight="1" x14ac:dyDescent="0.2">
      <c r="A48" s="25">
        <v>42</v>
      </c>
      <c r="B48" s="284" t="s">
        <v>132</v>
      </c>
      <c r="C48" s="285">
        <v>31202</v>
      </c>
      <c r="D48" s="27" t="s">
        <v>253</v>
      </c>
      <c r="E48" s="33">
        <v>3120204</v>
      </c>
      <c r="F48" s="339" t="s">
        <v>281</v>
      </c>
      <c r="G48" s="275" t="s">
        <v>144</v>
      </c>
      <c r="H48" s="284" t="s">
        <v>72</v>
      </c>
      <c r="I48" s="286">
        <v>400000</v>
      </c>
      <c r="J48" s="286"/>
      <c r="K48" s="8">
        <v>42367</v>
      </c>
      <c r="L48" s="8">
        <v>42429</v>
      </c>
      <c r="M48" s="8">
        <v>42420</v>
      </c>
      <c r="N48" s="304">
        <v>300</v>
      </c>
      <c r="O48" s="8">
        <v>42716</v>
      </c>
      <c r="P48" s="11" t="s">
        <v>150</v>
      </c>
      <c r="Q48" s="284" t="s">
        <v>337</v>
      </c>
      <c r="R48" s="306" t="s">
        <v>151</v>
      </c>
      <c r="S48" s="288" t="s">
        <v>445</v>
      </c>
      <c r="T48" s="298" t="s">
        <v>336</v>
      </c>
      <c r="U48" s="283" t="s">
        <v>469</v>
      </c>
      <c r="V48" s="283" t="s">
        <v>468</v>
      </c>
      <c r="W48" s="334"/>
      <c r="X48" s="334"/>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2"/>
      <c r="BM48" s="452"/>
      <c r="BN48" s="452"/>
      <c r="BO48" s="452"/>
      <c r="BP48" s="452"/>
      <c r="BQ48" s="452"/>
      <c r="BR48" s="452"/>
      <c r="BS48" s="452"/>
      <c r="BT48" s="452"/>
      <c r="BU48" s="452"/>
      <c r="BV48" s="452"/>
      <c r="BW48" s="452"/>
      <c r="BX48" s="452"/>
      <c r="BY48" s="452"/>
      <c r="BZ48" s="452"/>
      <c r="CA48" s="452"/>
      <c r="CB48" s="452"/>
      <c r="CC48" s="452"/>
      <c r="CD48" s="452"/>
      <c r="CE48" s="452"/>
      <c r="CF48" s="452"/>
      <c r="CG48" s="452"/>
      <c r="CH48" s="452"/>
      <c r="CI48" s="452"/>
      <c r="CJ48" s="452"/>
      <c r="CK48" s="452"/>
      <c r="CL48" s="452"/>
      <c r="CM48" s="452"/>
      <c r="CN48" s="452"/>
      <c r="CO48" s="452"/>
      <c r="CP48" s="452"/>
      <c r="CQ48" s="452"/>
      <c r="CR48" s="452"/>
      <c r="CS48" s="452"/>
      <c r="CT48" s="452"/>
      <c r="CU48" s="452"/>
      <c r="CV48" s="452"/>
      <c r="CW48" s="452"/>
      <c r="CX48" s="452"/>
      <c r="CY48" s="452"/>
      <c r="CZ48" s="452"/>
      <c r="DA48" s="452"/>
      <c r="DB48" s="452"/>
      <c r="DC48" s="452"/>
      <c r="DD48" s="452"/>
      <c r="DE48" s="452"/>
      <c r="DF48" s="452"/>
      <c r="DG48" s="452"/>
      <c r="DH48" s="452"/>
      <c r="DI48" s="452"/>
      <c r="DJ48" s="452"/>
      <c r="DK48" s="452"/>
      <c r="DL48" s="452"/>
      <c r="DM48" s="452"/>
      <c r="DN48" s="452"/>
      <c r="DO48" s="452"/>
      <c r="DP48" s="452"/>
      <c r="DQ48" s="452"/>
      <c r="DR48" s="452"/>
      <c r="DS48" s="452"/>
      <c r="DT48" s="452"/>
      <c r="DU48" s="452"/>
      <c r="DV48" s="452"/>
      <c r="DW48" s="452"/>
      <c r="DX48" s="452"/>
      <c r="DY48" s="452"/>
      <c r="DZ48" s="452"/>
      <c r="EA48" s="452"/>
      <c r="EB48" s="452"/>
      <c r="EC48" s="452"/>
      <c r="ED48" s="452"/>
      <c r="EE48" s="452"/>
      <c r="EF48" s="452"/>
      <c r="EG48" s="452"/>
      <c r="EH48" s="452"/>
      <c r="EI48" s="452"/>
      <c r="EJ48" s="452"/>
      <c r="EK48" s="452"/>
      <c r="EL48" s="452"/>
      <c r="EM48" s="452"/>
      <c r="EN48" s="452"/>
      <c r="EO48" s="452"/>
      <c r="EP48" s="452"/>
      <c r="EQ48" s="452"/>
      <c r="ER48" s="452"/>
      <c r="ES48" s="452"/>
      <c r="ET48" s="452"/>
      <c r="EU48" s="452"/>
      <c r="EV48" s="452"/>
      <c r="EW48" s="452"/>
      <c r="EX48" s="452"/>
      <c r="EY48" s="452"/>
      <c r="EZ48" s="452"/>
      <c r="FA48" s="452"/>
      <c r="FB48" s="452"/>
      <c r="FC48" s="452"/>
      <c r="FD48" s="452"/>
      <c r="FE48" s="452"/>
      <c r="FF48" s="452"/>
      <c r="FG48" s="452"/>
      <c r="FH48" s="452"/>
      <c r="FI48" s="452"/>
      <c r="FJ48" s="452"/>
      <c r="FK48" s="452"/>
      <c r="FL48" s="452"/>
      <c r="FM48" s="452"/>
      <c r="FN48" s="452"/>
      <c r="FO48" s="452"/>
      <c r="FP48" s="452"/>
      <c r="FQ48" s="452"/>
      <c r="FR48" s="452"/>
      <c r="FS48" s="452"/>
      <c r="FT48" s="452"/>
      <c r="FU48" s="452"/>
      <c r="FV48" s="452"/>
      <c r="FW48" s="452"/>
      <c r="FX48" s="452"/>
      <c r="FY48" s="452"/>
      <c r="FZ48" s="452"/>
      <c r="GA48" s="452"/>
      <c r="GB48" s="452"/>
      <c r="GC48" s="452"/>
      <c r="GD48" s="452"/>
      <c r="GE48" s="452"/>
      <c r="GF48" s="452"/>
      <c r="GG48" s="452"/>
      <c r="GH48" s="452"/>
      <c r="GI48" s="452"/>
      <c r="GJ48" s="452"/>
      <c r="GK48" s="452"/>
      <c r="GL48" s="452"/>
      <c r="GM48" s="452"/>
      <c r="GN48" s="452"/>
      <c r="GO48" s="452"/>
      <c r="GP48" s="452"/>
      <c r="GQ48" s="452"/>
      <c r="GR48" s="452"/>
      <c r="GS48" s="452"/>
      <c r="GT48" s="452"/>
      <c r="GU48" s="452"/>
      <c r="GV48" s="452"/>
      <c r="GW48" s="452"/>
      <c r="GX48" s="452"/>
      <c r="GY48" s="452"/>
      <c r="GZ48" s="452"/>
      <c r="HA48" s="452"/>
      <c r="HB48" s="452"/>
      <c r="HC48" s="452"/>
      <c r="HD48" s="452"/>
      <c r="HE48" s="452"/>
      <c r="HF48" s="452"/>
      <c r="HG48" s="452"/>
      <c r="HH48" s="452"/>
      <c r="HI48" s="452"/>
      <c r="HJ48" s="452"/>
      <c r="HK48" s="452"/>
      <c r="HL48" s="452"/>
      <c r="HM48" s="452"/>
      <c r="HN48" s="452"/>
      <c r="HO48" s="452"/>
      <c r="HP48" s="452"/>
      <c r="HQ48" s="452"/>
      <c r="HR48" s="452"/>
      <c r="HS48" s="452"/>
      <c r="HT48" s="452"/>
      <c r="HU48" s="452"/>
      <c r="HV48" s="452"/>
      <c r="HW48" s="452"/>
      <c r="HX48" s="452"/>
      <c r="HY48" s="452"/>
      <c r="HZ48" s="452"/>
      <c r="IA48" s="452"/>
      <c r="IB48" s="452"/>
      <c r="IC48" s="452"/>
      <c r="ID48" s="452"/>
      <c r="IE48" s="452"/>
      <c r="IF48" s="452"/>
    </row>
    <row r="49" spans="1:240" s="453" customFormat="1" ht="127.5" customHeight="1" x14ac:dyDescent="0.2">
      <c r="A49" s="25">
        <v>43</v>
      </c>
      <c r="B49" s="284" t="s">
        <v>132</v>
      </c>
      <c r="C49" s="285">
        <v>31202</v>
      </c>
      <c r="D49" s="27" t="s">
        <v>253</v>
      </c>
      <c r="E49" s="33">
        <v>3120204</v>
      </c>
      <c r="F49" s="339" t="s">
        <v>281</v>
      </c>
      <c r="G49" s="275" t="s">
        <v>144</v>
      </c>
      <c r="H49" s="284" t="s">
        <v>72</v>
      </c>
      <c r="I49" s="286">
        <v>1000000</v>
      </c>
      <c r="J49" s="286"/>
      <c r="K49" s="8">
        <v>42367</v>
      </c>
      <c r="L49" s="8">
        <v>42429</v>
      </c>
      <c r="M49" s="8">
        <v>42420</v>
      </c>
      <c r="N49" s="304">
        <v>300</v>
      </c>
      <c r="O49" s="8">
        <v>42716</v>
      </c>
      <c r="P49" s="11" t="s">
        <v>150</v>
      </c>
      <c r="Q49" s="284" t="s">
        <v>466</v>
      </c>
      <c r="R49" s="306" t="s">
        <v>151</v>
      </c>
      <c r="S49" s="288" t="s">
        <v>445</v>
      </c>
      <c r="T49" s="298" t="s">
        <v>336</v>
      </c>
      <c r="U49" s="283" t="s">
        <v>339</v>
      </c>
      <c r="V49" s="334"/>
      <c r="W49" s="334"/>
      <c r="X49" s="334"/>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2"/>
      <c r="BR49" s="452"/>
      <c r="BS49" s="452"/>
      <c r="BT49" s="452"/>
      <c r="BU49" s="452"/>
      <c r="BV49" s="452"/>
      <c r="BW49" s="452"/>
      <c r="BX49" s="452"/>
      <c r="BY49" s="452"/>
      <c r="BZ49" s="452"/>
      <c r="CA49" s="452"/>
      <c r="CB49" s="452"/>
      <c r="CC49" s="452"/>
      <c r="CD49" s="452"/>
      <c r="CE49" s="452"/>
      <c r="CF49" s="452"/>
      <c r="CG49" s="452"/>
      <c r="CH49" s="452"/>
      <c r="CI49" s="452"/>
      <c r="CJ49" s="452"/>
      <c r="CK49" s="452"/>
      <c r="CL49" s="452"/>
      <c r="CM49" s="452"/>
      <c r="CN49" s="452"/>
      <c r="CO49" s="452"/>
      <c r="CP49" s="452"/>
      <c r="CQ49" s="452"/>
      <c r="CR49" s="452"/>
      <c r="CS49" s="452"/>
      <c r="CT49" s="452"/>
      <c r="CU49" s="452"/>
      <c r="CV49" s="452"/>
      <c r="CW49" s="452"/>
      <c r="CX49" s="452"/>
      <c r="CY49" s="452"/>
      <c r="CZ49" s="452"/>
      <c r="DA49" s="452"/>
      <c r="DB49" s="452"/>
      <c r="DC49" s="452"/>
      <c r="DD49" s="452"/>
      <c r="DE49" s="452"/>
      <c r="DF49" s="452"/>
      <c r="DG49" s="452"/>
      <c r="DH49" s="452"/>
      <c r="DI49" s="452"/>
      <c r="DJ49" s="452"/>
      <c r="DK49" s="452"/>
      <c r="DL49" s="452"/>
      <c r="DM49" s="452"/>
      <c r="DN49" s="452"/>
      <c r="DO49" s="452"/>
      <c r="DP49" s="452"/>
      <c r="DQ49" s="452"/>
      <c r="DR49" s="452"/>
      <c r="DS49" s="452"/>
      <c r="DT49" s="452"/>
      <c r="DU49" s="452"/>
      <c r="DV49" s="452"/>
      <c r="DW49" s="452"/>
      <c r="DX49" s="452"/>
      <c r="DY49" s="452"/>
      <c r="DZ49" s="452"/>
      <c r="EA49" s="452"/>
      <c r="EB49" s="452"/>
      <c r="EC49" s="452"/>
      <c r="ED49" s="452"/>
      <c r="EE49" s="452"/>
      <c r="EF49" s="452"/>
      <c r="EG49" s="452"/>
      <c r="EH49" s="452"/>
      <c r="EI49" s="452"/>
      <c r="EJ49" s="452"/>
      <c r="EK49" s="452"/>
      <c r="EL49" s="452"/>
      <c r="EM49" s="452"/>
      <c r="EN49" s="452"/>
      <c r="EO49" s="452"/>
      <c r="EP49" s="452"/>
      <c r="EQ49" s="452"/>
      <c r="ER49" s="452"/>
      <c r="ES49" s="452"/>
      <c r="ET49" s="452"/>
      <c r="EU49" s="452"/>
      <c r="EV49" s="452"/>
      <c r="EW49" s="452"/>
      <c r="EX49" s="452"/>
      <c r="EY49" s="452"/>
      <c r="EZ49" s="452"/>
      <c r="FA49" s="452"/>
      <c r="FB49" s="452"/>
      <c r="FC49" s="452"/>
      <c r="FD49" s="452"/>
      <c r="FE49" s="452"/>
      <c r="FF49" s="452"/>
      <c r="FG49" s="452"/>
      <c r="FH49" s="452"/>
      <c r="FI49" s="452"/>
      <c r="FJ49" s="452"/>
      <c r="FK49" s="452"/>
      <c r="FL49" s="452"/>
      <c r="FM49" s="452"/>
      <c r="FN49" s="452"/>
      <c r="FO49" s="452"/>
      <c r="FP49" s="452"/>
      <c r="FQ49" s="452"/>
      <c r="FR49" s="452"/>
      <c r="FS49" s="452"/>
      <c r="FT49" s="452"/>
      <c r="FU49" s="452"/>
      <c r="FV49" s="452"/>
      <c r="FW49" s="452"/>
      <c r="FX49" s="452"/>
      <c r="FY49" s="452"/>
      <c r="FZ49" s="452"/>
      <c r="GA49" s="452"/>
      <c r="GB49" s="452"/>
      <c r="GC49" s="452"/>
      <c r="GD49" s="452"/>
      <c r="GE49" s="452"/>
      <c r="GF49" s="452"/>
      <c r="GG49" s="452"/>
      <c r="GH49" s="452"/>
      <c r="GI49" s="452"/>
      <c r="GJ49" s="452"/>
      <c r="GK49" s="452"/>
      <c r="GL49" s="452"/>
      <c r="GM49" s="452"/>
      <c r="GN49" s="452"/>
      <c r="GO49" s="452"/>
      <c r="GP49" s="452"/>
      <c r="GQ49" s="452"/>
      <c r="GR49" s="452"/>
      <c r="GS49" s="452"/>
      <c r="GT49" s="452"/>
      <c r="GU49" s="452"/>
      <c r="GV49" s="452"/>
      <c r="GW49" s="452"/>
      <c r="GX49" s="452"/>
      <c r="GY49" s="452"/>
      <c r="GZ49" s="452"/>
      <c r="HA49" s="452"/>
      <c r="HB49" s="452"/>
      <c r="HC49" s="452"/>
      <c r="HD49" s="452"/>
      <c r="HE49" s="452"/>
      <c r="HF49" s="452"/>
      <c r="HG49" s="452"/>
      <c r="HH49" s="452"/>
      <c r="HI49" s="452"/>
      <c r="HJ49" s="452"/>
      <c r="HK49" s="452"/>
      <c r="HL49" s="452"/>
      <c r="HM49" s="452"/>
      <c r="HN49" s="452"/>
      <c r="HO49" s="452"/>
      <c r="HP49" s="452"/>
      <c r="HQ49" s="452"/>
      <c r="HR49" s="452"/>
      <c r="HS49" s="452"/>
      <c r="HT49" s="452"/>
      <c r="HU49" s="452"/>
      <c r="HV49" s="452"/>
      <c r="HW49" s="452"/>
      <c r="HX49" s="452"/>
      <c r="HY49" s="452"/>
      <c r="HZ49" s="452"/>
      <c r="IA49" s="452"/>
      <c r="IB49" s="452"/>
      <c r="IC49" s="452"/>
      <c r="ID49" s="452"/>
      <c r="IE49" s="452"/>
      <c r="IF49" s="452"/>
    </row>
    <row r="50" spans="1:240" s="453" customFormat="1" ht="127.5" customHeight="1" x14ac:dyDescent="0.2">
      <c r="A50" s="25">
        <v>44</v>
      </c>
      <c r="B50" s="284" t="s">
        <v>132</v>
      </c>
      <c r="C50" s="285">
        <v>31202</v>
      </c>
      <c r="D50" s="27" t="s">
        <v>253</v>
      </c>
      <c r="E50" s="33">
        <v>3120204</v>
      </c>
      <c r="F50" s="339" t="s">
        <v>281</v>
      </c>
      <c r="G50" s="275" t="s">
        <v>144</v>
      </c>
      <c r="H50" s="284" t="s">
        <v>72</v>
      </c>
      <c r="I50" s="286">
        <v>1100000</v>
      </c>
      <c r="J50" s="286"/>
      <c r="K50" s="8">
        <v>42367</v>
      </c>
      <c r="L50" s="8">
        <v>42429</v>
      </c>
      <c r="M50" s="8">
        <v>42420</v>
      </c>
      <c r="N50" s="304">
        <v>300</v>
      </c>
      <c r="O50" s="8">
        <v>42716</v>
      </c>
      <c r="P50" s="11" t="s">
        <v>150</v>
      </c>
      <c r="Q50" s="284" t="s">
        <v>338</v>
      </c>
      <c r="R50" s="306" t="s">
        <v>151</v>
      </c>
      <c r="S50" s="288" t="s">
        <v>445</v>
      </c>
      <c r="T50" s="298" t="s">
        <v>336</v>
      </c>
      <c r="U50" s="283" t="s">
        <v>339</v>
      </c>
      <c r="V50" s="334"/>
      <c r="W50" s="334"/>
      <c r="X50" s="334"/>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2"/>
      <c r="BR50" s="452"/>
      <c r="BS50" s="452"/>
      <c r="BT50" s="452"/>
      <c r="BU50" s="452"/>
      <c r="BV50" s="452"/>
      <c r="BW50" s="452"/>
      <c r="BX50" s="452"/>
      <c r="BY50" s="452"/>
      <c r="BZ50" s="452"/>
      <c r="CA50" s="452"/>
      <c r="CB50" s="452"/>
      <c r="CC50" s="452"/>
      <c r="CD50" s="452"/>
      <c r="CE50" s="452"/>
      <c r="CF50" s="452"/>
      <c r="CG50" s="452"/>
      <c r="CH50" s="452"/>
      <c r="CI50" s="452"/>
      <c r="CJ50" s="452"/>
      <c r="CK50" s="452"/>
      <c r="CL50" s="452"/>
      <c r="CM50" s="452"/>
      <c r="CN50" s="452"/>
      <c r="CO50" s="452"/>
      <c r="CP50" s="452"/>
      <c r="CQ50" s="452"/>
      <c r="CR50" s="452"/>
      <c r="CS50" s="452"/>
      <c r="CT50" s="452"/>
      <c r="CU50" s="452"/>
      <c r="CV50" s="452"/>
      <c r="CW50" s="452"/>
      <c r="CX50" s="452"/>
      <c r="CY50" s="452"/>
      <c r="CZ50" s="452"/>
      <c r="DA50" s="452"/>
      <c r="DB50" s="452"/>
      <c r="DC50" s="452"/>
      <c r="DD50" s="452"/>
      <c r="DE50" s="452"/>
      <c r="DF50" s="452"/>
      <c r="DG50" s="452"/>
      <c r="DH50" s="452"/>
      <c r="DI50" s="452"/>
      <c r="DJ50" s="452"/>
      <c r="DK50" s="452"/>
      <c r="DL50" s="452"/>
      <c r="DM50" s="452"/>
      <c r="DN50" s="452"/>
      <c r="DO50" s="452"/>
      <c r="DP50" s="452"/>
      <c r="DQ50" s="452"/>
      <c r="DR50" s="452"/>
      <c r="DS50" s="452"/>
      <c r="DT50" s="452"/>
      <c r="DU50" s="452"/>
      <c r="DV50" s="452"/>
      <c r="DW50" s="452"/>
      <c r="DX50" s="452"/>
      <c r="DY50" s="452"/>
      <c r="DZ50" s="452"/>
      <c r="EA50" s="452"/>
      <c r="EB50" s="452"/>
      <c r="EC50" s="452"/>
      <c r="ED50" s="452"/>
      <c r="EE50" s="452"/>
      <c r="EF50" s="452"/>
      <c r="EG50" s="452"/>
      <c r="EH50" s="452"/>
      <c r="EI50" s="452"/>
      <c r="EJ50" s="452"/>
      <c r="EK50" s="452"/>
      <c r="EL50" s="452"/>
      <c r="EM50" s="452"/>
      <c r="EN50" s="452"/>
      <c r="EO50" s="452"/>
      <c r="EP50" s="452"/>
      <c r="EQ50" s="452"/>
      <c r="ER50" s="452"/>
      <c r="ES50" s="452"/>
      <c r="ET50" s="452"/>
      <c r="EU50" s="452"/>
      <c r="EV50" s="452"/>
      <c r="EW50" s="452"/>
      <c r="EX50" s="452"/>
      <c r="EY50" s="452"/>
      <c r="EZ50" s="452"/>
      <c r="FA50" s="452"/>
      <c r="FB50" s="452"/>
      <c r="FC50" s="452"/>
      <c r="FD50" s="452"/>
      <c r="FE50" s="452"/>
      <c r="FF50" s="452"/>
      <c r="FG50" s="452"/>
      <c r="FH50" s="452"/>
      <c r="FI50" s="452"/>
      <c r="FJ50" s="452"/>
      <c r="FK50" s="452"/>
      <c r="FL50" s="452"/>
      <c r="FM50" s="452"/>
      <c r="FN50" s="452"/>
      <c r="FO50" s="452"/>
      <c r="FP50" s="452"/>
      <c r="FQ50" s="452"/>
      <c r="FR50" s="452"/>
      <c r="FS50" s="452"/>
      <c r="FT50" s="452"/>
      <c r="FU50" s="452"/>
      <c r="FV50" s="452"/>
      <c r="FW50" s="452"/>
      <c r="FX50" s="452"/>
      <c r="FY50" s="452"/>
      <c r="FZ50" s="452"/>
      <c r="GA50" s="452"/>
      <c r="GB50" s="452"/>
      <c r="GC50" s="452"/>
      <c r="GD50" s="452"/>
      <c r="GE50" s="452"/>
      <c r="GF50" s="452"/>
      <c r="GG50" s="452"/>
      <c r="GH50" s="452"/>
      <c r="GI50" s="452"/>
      <c r="GJ50" s="452"/>
      <c r="GK50" s="452"/>
      <c r="GL50" s="452"/>
      <c r="GM50" s="452"/>
      <c r="GN50" s="452"/>
      <c r="GO50" s="452"/>
      <c r="GP50" s="452"/>
      <c r="GQ50" s="452"/>
      <c r="GR50" s="452"/>
      <c r="GS50" s="452"/>
      <c r="GT50" s="452"/>
      <c r="GU50" s="452"/>
      <c r="GV50" s="452"/>
      <c r="GW50" s="452"/>
      <c r="GX50" s="452"/>
      <c r="GY50" s="452"/>
      <c r="GZ50" s="452"/>
      <c r="HA50" s="452"/>
      <c r="HB50" s="452"/>
      <c r="HC50" s="452"/>
      <c r="HD50" s="452"/>
      <c r="HE50" s="452"/>
      <c r="HF50" s="452"/>
      <c r="HG50" s="452"/>
      <c r="HH50" s="452"/>
      <c r="HI50" s="452"/>
      <c r="HJ50" s="452"/>
      <c r="HK50" s="452"/>
      <c r="HL50" s="452"/>
      <c r="HM50" s="452"/>
      <c r="HN50" s="452"/>
      <c r="HO50" s="452"/>
      <c r="HP50" s="452"/>
      <c r="HQ50" s="452"/>
      <c r="HR50" s="452"/>
      <c r="HS50" s="452"/>
      <c r="HT50" s="452"/>
      <c r="HU50" s="452"/>
      <c r="HV50" s="452"/>
      <c r="HW50" s="452"/>
      <c r="HX50" s="452"/>
      <c r="HY50" s="452"/>
      <c r="HZ50" s="452"/>
      <c r="IA50" s="452"/>
      <c r="IB50" s="452"/>
      <c r="IC50" s="452"/>
      <c r="ID50" s="452"/>
      <c r="IE50" s="452"/>
      <c r="IF50" s="452"/>
    </row>
    <row r="51" spans="1:240" s="453" customFormat="1" ht="127.5" customHeight="1" x14ac:dyDescent="0.2">
      <c r="A51" s="25">
        <v>45</v>
      </c>
      <c r="B51" s="284" t="s">
        <v>132</v>
      </c>
      <c r="C51" s="285">
        <v>31202</v>
      </c>
      <c r="D51" s="27" t="s">
        <v>253</v>
      </c>
      <c r="E51" s="33">
        <v>3120204</v>
      </c>
      <c r="F51" s="339" t="s">
        <v>281</v>
      </c>
      <c r="G51" s="275" t="s">
        <v>144</v>
      </c>
      <c r="H51" s="284" t="s">
        <v>72</v>
      </c>
      <c r="I51" s="286">
        <v>900000</v>
      </c>
      <c r="J51" s="286"/>
      <c r="K51" s="8">
        <v>42367</v>
      </c>
      <c r="L51" s="8">
        <v>42429</v>
      </c>
      <c r="M51" s="8">
        <v>42420</v>
      </c>
      <c r="N51" s="304">
        <v>300</v>
      </c>
      <c r="O51" s="8">
        <v>42716</v>
      </c>
      <c r="P51" s="11" t="s">
        <v>150</v>
      </c>
      <c r="Q51" s="284" t="s">
        <v>467</v>
      </c>
      <c r="R51" s="306" t="s">
        <v>151</v>
      </c>
      <c r="S51" s="288" t="s">
        <v>445</v>
      </c>
      <c r="T51" s="298" t="s">
        <v>336</v>
      </c>
      <c r="U51" s="283" t="s">
        <v>339</v>
      </c>
      <c r="V51" s="334"/>
      <c r="W51" s="334"/>
      <c r="X51" s="334"/>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c r="DB51" s="452"/>
      <c r="DC51" s="452"/>
      <c r="DD51" s="452"/>
      <c r="DE51" s="452"/>
      <c r="DF51" s="452"/>
      <c r="DG51" s="452"/>
      <c r="DH51" s="452"/>
      <c r="DI51" s="452"/>
      <c r="DJ51" s="452"/>
      <c r="DK51" s="452"/>
      <c r="DL51" s="452"/>
      <c r="DM51" s="452"/>
      <c r="DN51" s="452"/>
      <c r="DO51" s="452"/>
      <c r="DP51" s="452"/>
      <c r="DQ51" s="452"/>
      <c r="DR51" s="452"/>
      <c r="DS51" s="452"/>
      <c r="DT51" s="452"/>
      <c r="DU51" s="452"/>
      <c r="DV51" s="452"/>
      <c r="DW51" s="452"/>
      <c r="DX51" s="452"/>
      <c r="DY51" s="452"/>
      <c r="DZ51" s="452"/>
      <c r="EA51" s="452"/>
      <c r="EB51" s="452"/>
      <c r="EC51" s="452"/>
      <c r="ED51" s="452"/>
      <c r="EE51" s="452"/>
      <c r="EF51" s="452"/>
      <c r="EG51" s="452"/>
      <c r="EH51" s="452"/>
      <c r="EI51" s="452"/>
      <c r="EJ51" s="452"/>
      <c r="EK51" s="452"/>
      <c r="EL51" s="452"/>
      <c r="EM51" s="452"/>
      <c r="EN51" s="452"/>
      <c r="EO51" s="452"/>
      <c r="EP51" s="452"/>
      <c r="EQ51" s="452"/>
      <c r="ER51" s="452"/>
      <c r="ES51" s="452"/>
      <c r="ET51" s="452"/>
      <c r="EU51" s="452"/>
      <c r="EV51" s="452"/>
      <c r="EW51" s="452"/>
      <c r="EX51" s="452"/>
      <c r="EY51" s="452"/>
      <c r="EZ51" s="452"/>
      <c r="FA51" s="452"/>
      <c r="FB51" s="452"/>
      <c r="FC51" s="452"/>
      <c r="FD51" s="452"/>
      <c r="FE51" s="452"/>
      <c r="FF51" s="452"/>
      <c r="FG51" s="452"/>
      <c r="FH51" s="452"/>
      <c r="FI51" s="452"/>
      <c r="FJ51" s="452"/>
      <c r="FK51" s="452"/>
      <c r="FL51" s="452"/>
      <c r="FM51" s="452"/>
      <c r="FN51" s="452"/>
      <c r="FO51" s="452"/>
      <c r="FP51" s="452"/>
      <c r="FQ51" s="452"/>
      <c r="FR51" s="452"/>
      <c r="FS51" s="452"/>
      <c r="FT51" s="452"/>
      <c r="FU51" s="452"/>
      <c r="FV51" s="452"/>
      <c r="FW51" s="452"/>
      <c r="FX51" s="452"/>
      <c r="FY51" s="452"/>
      <c r="FZ51" s="452"/>
      <c r="GA51" s="452"/>
      <c r="GB51" s="452"/>
      <c r="GC51" s="452"/>
      <c r="GD51" s="452"/>
      <c r="GE51" s="452"/>
      <c r="GF51" s="452"/>
      <c r="GG51" s="452"/>
      <c r="GH51" s="452"/>
      <c r="GI51" s="452"/>
      <c r="GJ51" s="452"/>
      <c r="GK51" s="452"/>
      <c r="GL51" s="452"/>
      <c r="GM51" s="452"/>
      <c r="GN51" s="452"/>
      <c r="GO51" s="452"/>
      <c r="GP51" s="452"/>
      <c r="GQ51" s="452"/>
      <c r="GR51" s="452"/>
      <c r="GS51" s="452"/>
      <c r="GT51" s="452"/>
      <c r="GU51" s="452"/>
      <c r="GV51" s="452"/>
      <c r="GW51" s="452"/>
      <c r="GX51" s="452"/>
      <c r="GY51" s="452"/>
      <c r="GZ51" s="452"/>
      <c r="HA51" s="452"/>
      <c r="HB51" s="452"/>
      <c r="HC51" s="452"/>
      <c r="HD51" s="452"/>
      <c r="HE51" s="452"/>
      <c r="HF51" s="452"/>
      <c r="HG51" s="452"/>
      <c r="HH51" s="452"/>
      <c r="HI51" s="452"/>
      <c r="HJ51" s="452"/>
      <c r="HK51" s="452"/>
      <c r="HL51" s="452"/>
      <c r="HM51" s="452"/>
      <c r="HN51" s="452"/>
      <c r="HO51" s="452"/>
      <c r="HP51" s="452"/>
      <c r="HQ51" s="452"/>
      <c r="HR51" s="452"/>
      <c r="HS51" s="452"/>
      <c r="HT51" s="452"/>
      <c r="HU51" s="452"/>
      <c r="HV51" s="452"/>
      <c r="HW51" s="452"/>
      <c r="HX51" s="452"/>
      <c r="HY51" s="452"/>
      <c r="HZ51" s="452"/>
      <c r="IA51" s="452"/>
      <c r="IB51" s="452"/>
      <c r="IC51" s="452"/>
      <c r="ID51" s="452"/>
      <c r="IE51" s="452"/>
      <c r="IF51" s="452"/>
    </row>
    <row r="52" spans="1:240" s="453" customFormat="1" ht="127.5" customHeight="1" x14ac:dyDescent="0.2">
      <c r="A52" s="25">
        <v>46</v>
      </c>
      <c r="B52" s="284" t="s">
        <v>132</v>
      </c>
      <c r="C52" s="285">
        <v>31202</v>
      </c>
      <c r="D52" s="27" t="s">
        <v>253</v>
      </c>
      <c r="E52" s="33">
        <v>3120204</v>
      </c>
      <c r="F52" s="339" t="s">
        <v>281</v>
      </c>
      <c r="G52" s="275" t="s">
        <v>144</v>
      </c>
      <c r="H52" s="284" t="s">
        <v>72</v>
      </c>
      <c r="I52" s="286">
        <v>1010000</v>
      </c>
      <c r="J52" s="286"/>
      <c r="K52" s="8">
        <v>42367</v>
      </c>
      <c r="L52" s="8">
        <v>42429</v>
      </c>
      <c r="M52" s="8">
        <v>42420</v>
      </c>
      <c r="N52" s="304">
        <v>300</v>
      </c>
      <c r="O52" s="8">
        <v>42716</v>
      </c>
      <c r="P52" s="11" t="s">
        <v>150</v>
      </c>
      <c r="Q52" s="13" t="s">
        <v>340</v>
      </c>
      <c r="R52" s="306" t="s">
        <v>151</v>
      </c>
      <c r="S52" s="288" t="s">
        <v>445</v>
      </c>
      <c r="T52" s="298" t="s">
        <v>336</v>
      </c>
      <c r="U52" s="283" t="s">
        <v>401</v>
      </c>
      <c r="V52" s="334"/>
      <c r="W52" s="334"/>
      <c r="X52" s="334"/>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452"/>
      <c r="CP52" s="452"/>
      <c r="CQ52" s="452"/>
      <c r="CR52" s="452"/>
      <c r="CS52" s="452"/>
      <c r="CT52" s="452"/>
      <c r="CU52" s="452"/>
      <c r="CV52" s="452"/>
      <c r="CW52" s="452"/>
      <c r="CX52" s="452"/>
      <c r="CY52" s="452"/>
      <c r="CZ52" s="452"/>
      <c r="DA52" s="452"/>
      <c r="DB52" s="452"/>
      <c r="DC52" s="452"/>
      <c r="DD52" s="452"/>
      <c r="DE52" s="452"/>
      <c r="DF52" s="452"/>
      <c r="DG52" s="452"/>
      <c r="DH52" s="452"/>
      <c r="DI52" s="452"/>
      <c r="DJ52" s="452"/>
      <c r="DK52" s="452"/>
      <c r="DL52" s="452"/>
      <c r="DM52" s="452"/>
      <c r="DN52" s="452"/>
      <c r="DO52" s="452"/>
      <c r="DP52" s="452"/>
      <c r="DQ52" s="452"/>
      <c r="DR52" s="452"/>
      <c r="DS52" s="452"/>
      <c r="DT52" s="452"/>
      <c r="DU52" s="452"/>
      <c r="DV52" s="452"/>
      <c r="DW52" s="452"/>
      <c r="DX52" s="452"/>
      <c r="DY52" s="452"/>
      <c r="DZ52" s="452"/>
      <c r="EA52" s="452"/>
      <c r="EB52" s="452"/>
      <c r="EC52" s="452"/>
      <c r="ED52" s="452"/>
      <c r="EE52" s="452"/>
      <c r="EF52" s="452"/>
      <c r="EG52" s="452"/>
      <c r="EH52" s="452"/>
      <c r="EI52" s="452"/>
      <c r="EJ52" s="452"/>
      <c r="EK52" s="452"/>
      <c r="EL52" s="452"/>
      <c r="EM52" s="452"/>
      <c r="EN52" s="452"/>
      <c r="EO52" s="452"/>
      <c r="EP52" s="452"/>
      <c r="EQ52" s="452"/>
      <c r="ER52" s="452"/>
      <c r="ES52" s="452"/>
      <c r="ET52" s="452"/>
      <c r="EU52" s="452"/>
      <c r="EV52" s="452"/>
      <c r="EW52" s="452"/>
      <c r="EX52" s="452"/>
      <c r="EY52" s="452"/>
      <c r="EZ52" s="452"/>
      <c r="FA52" s="452"/>
      <c r="FB52" s="452"/>
      <c r="FC52" s="452"/>
      <c r="FD52" s="452"/>
      <c r="FE52" s="452"/>
      <c r="FF52" s="452"/>
      <c r="FG52" s="452"/>
      <c r="FH52" s="452"/>
      <c r="FI52" s="452"/>
      <c r="FJ52" s="452"/>
      <c r="FK52" s="452"/>
      <c r="FL52" s="452"/>
      <c r="FM52" s="452"/>
      <c r="FN52" s="452"/>
      <c r="FO52" s="452"/>
      <c r="FP52" s="452"/>
      <c r="FQ52" s="452"/>
      <c r="FR52" s="452"/>
      <c r="FS52" s="452"/>
      <c r="FT52" s="452"/>
      <c r="FU52" s="452"/>
      <c r="FV52" s="452"/>
      <c r="FW52" s="452"/>
      <c r="FX52" s="452"/>
      <c r="FY52" s="452"/>
      <c r="FZ52" s="452"/>
      <c r="GA52" s="452"/>
      <c r="GB52" s="452"/>
      <c r="GC52" s="452"/>
      <c r="GD52" s="452"/>
      <c r="GE52" s="452"/>
      <c r="GF52" s="452"/>
      <c r="GG52" s="452"/>
      <c r="GH52" s="452"/>
      <c r="GI52" s="452"/>
      <c r="GJ52" s="452"/>
      <c r="GK52" s="452"/>
      <c r="GL52" s="452"/>
      <c r="GM52" s="452"/>
      <c r="GN52" s="452"/>
      <c r="GO52" s="452"/>
      <c r="GP52" s="452"/>
      <c r="GQ52" s="452"/>
      <c r="GR52" s="452"/>
      <c r="GS52" s="452"/>
      <c r="GT52" s="452"/>
      <c r="GU52" s="452"/>
      <c r="GV52" s="452"/>
      <c r="GW52" s="452"/>
      <c r="GX52" s="452"/>
      <c r="GY52" s="452"/>
      <c r="GZ52" s="452"/>
      <c r="HA52" s="452"/>
      <c r="HB52" s="452"/>
      <c r="HC52" s="452"/>
      <c r="HD52" s="452"/>
      <c r="HE52" s="452"/>
      <c r="HF52" s="452"/>
      <c r="HG52" s="452"/>
      <c r="HH52" s="452"/>
      <c r="HI52" s="452"/>
      <c r="HJ52" s="452"/>
      <c r="HK52" s="452"/>
      <c r="HL52" s="452"/>
      <c r="HM52" s="452"/>
      <c r="HN52" s="452"/>
      <c r="HO52" s="452"/>
      <c r="HP52" s="452"/>
      <c r="HQ52" s="452"/>
      <c r="HR52" s="452"/>
      <c r="HS52" s="452"/>
      <c r="HT52" s="452"/>
      <c r="HU52" s="452"/>
      <c r="HV52" s="452"/>
      <c r="HW52" s="452"/>
      <c r="HX52" s="452"/>
      <c r="HY52" s="452"/>
      <c r="HZ52" s="452"/>
      <c r="IA52" s="452"/>
      <c r="IB52" s="452"/>
      <c r="IC52" s="452"/>
      <c r="ID52" s="452"/>
      <c r="IE52" s="452"/>
      <c r="IF52" s="452"/>
    </row>
    <row r="53" spans="1:240" s="453" customFormat="1" ht="183" customHeight="1" x14ac:dyDescent="0.2">
      <c r="A53" s="25">
        <v>47</v>
      </c>
      <c r="B53" s="284" t="s">
        <v>132</v>
      </c>
      <c r="C53" s="285">
        <v>31202</v>
      </c>
      <c r="D53" s="27" t="s">
        <v>253</v>
      </c>
      <c r="E53" s="33">
        <v>3120204</v>
      </c>
      <c r="F53" s="339" t="s">
        <v>281</v>
      </c>
      <c r="G53" s="275" t="s">
        <v>100</v>
      </c>
      <c r="H53" s="284" t="s">
        <v>72</v>
      </c>
      <c r="I53" s="286">
        <v>1100000</v>
      </c>
      <c r="J53" s="286"/>
      <c r="K53" s="8">
        <v>42373</v>
      </c>
      <c r="L53" s="8">
        <v>42429</v>
      </c>
      <c r="M53" s="8">
        <v>42433</v>
      </c>
      <c r="N53" s="304">
        <v>365</v>
      </c>
      <c r="O53" s="8">
        <f>M53+N53</f>
        <v>42798</v>
      </c>
      <c r="P53" s="11" t="s">
        <v>150</v>
      </c>
      <c r="Q53" s="466" t="s">
        <v>625</v>
      </c>
      <c r="R53" s="306" t="s">
        <v>151</v>
      </c>
      <c r="S53" s="288" t="s">
        <v>445</v>
      </c>
      <c r="T53" s="298" t="s">
        <v>470</v>
      </c>
      <c r="U53" s="283" t="s">
        <v>401</v>
      </c>
      <c r="V53" s="283" t="s">
        <v>468</v>
      </c>
      <c r="W53" s="334"/>
      <c r="X53" s="334"/>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2"/>
      <c r="CN53" s="452"/>
      <c r="CO53" s="452"/>
      <c r="CP53" s="452"/>
      <c r="CQ53" s="452"/>
      <c r="CR53" s="452"/>
      <c r="CS53" s="452"/>
      <c r="CT53" s="452"/>
      <c r="CU53" s="452"/>
      <c r="CV53" s="452"/>
      <c r="CW53" s="452"/>
      <c r="CX53" s="452"/>
      <c r="CY53" s="452"/>
      <c r="CZ53" s="452"/>
      <c r="DA53" s="452"/>
      <c r="DB53" s="452"/>
      <c r="DC53" s="452"/>
      <c r="DD53" s="452"/>
      <c r="DE53" s="452"/>
      <c r="DF53" s="452"/>
      <c r="DG53" s="452"/>
      <c r="DH53" s="452"/>
      <c r="DI53" s="452"/>
      <c r="DJ53" s="452"/>
      <c r="DK53" s="452"/>
      <c r="DL53" s="452"/>
      <c r="DM53" s="452"/>
      <c r="DN53" s="452"/>
      <c r="DO53" s="452"/>
      <c r="DP53" s="452"/>
      <c r="DQ53" s="452"/>
      <c r="DR53" s="452"/>
      <c r="DS53" s="452"/>
      <c r="DT53" s="452"/>
      <c r="DU53" s="452"/>
      <c r="DV53" s="452"/>
      <c r="DW53" s="452"/>
      <c r="DX53" s="452"/>
      <c r="DY53" s="452"/>
      <c r="DZ53" s="452"/>
      <c r="EA53" s="452"/>
      <c r="EB53" s="452"/>
      <c r="EC53" s="452"/>
      <c r="ED53" s="452"/>
      <c r="EE53" s="452"/>
      <c r="EF53" s="452"/>
      <c r="EG53" s="452"/>
      <c r="EH53" s="452"/>
      <c r="EI53" s="452"/>
      <c r="EJ53" s="452"/>
      <c r="EK53" s="452"/>
      <c r="EL53" s="452"/>
      <c r="EM53" s="452"/>
      <c r="EN53" s="452"/>
      <c r="EO53" s="452"/>
      <c r="EP53" s="452"/>
      <c r="EQ53" s="452"/>
      <c r="ER53" s="452"/>
      <c r="ES53" s="452"/>
      <c r="ET53" s="452"/>
      <c r="EU53" s="452"/>
      <c r="EV53" s="452"/>
      <c r="EW53" s="452"/>
      <c r="EX53" s="452"/>
      <c r="EY53" s="452"/>
      <c r="EZ53" s="452"/>
      <c r="FA53" s="452"/>
      <c r="FB53" s="452"/>
      <c r="FC53" s="452"/>
      <c r="FD53" s="452"/>
      <c r="FE53" s="452"/>
      <c r="FF53" s="452"/>
      <c r="FG53" s="452"/>
      <c r="FH53" s="452"/>
      <c r="FI53" s="452"/>
      <c r="FJ53" s="452"/>
      <c r="FK53" s="452"/>
      <c r="FL53" s="452"/>
      <c r="FM53" s="452"/>
      <c r="FN53" s="452"/>
      <c r="FO53" s="452"/>
      <c r="FP53" s="452"/>
      <c r="FQ53" s="452"/>
      <c r="FR53" s="452"/>
      <c r="FS53" s="452"/>
      <c r="FT53" s="452"/>
      <c r="FU53" s="452"/>
      <c r="FV53" s="452"/>
      <c r="FW53" s="452"/>
      <c r="FX53" s="452"/>
      <c r="FY53" s="452"/>
      <c r="FZ53" s="452"/>
      <c r="GA53" s="452"/>
      <c r="GB53" s="452"/>
      <c r="GC53" s="452"/>
      <c r="GD53" s="452"/>
      <c r="GE53" s="452"/>
      <c r="GF53" s="452"/>
      <c r="GG53" s="452"/>
      <c r="GH53" s="452"/>
      <c r="GI53" s="452"/>
      <c r="GJ53" s="452"/>
      <c r="GK53" s="452"/>
      <c r="GL53" s="452"/>
      <c r="GM53" s="452"/>
      <c r="GN53" s="452"/>
      <c r="GO53" s="452"/>
      <c r="GP53" s="452"/>
      <c r="GQ53" s="452"/>
      <c r="GR53" s="452"/>
      <c r="GS53" s="452"/>
      <c r="GT53" s="452"/>
      <c r="GU53" s="452"/>
      <c r="GV53" s="452"/>
      <c r="GW53" s="452"/>
      <c r="GX53" s="452"/>
      <c r="GY53" s="452"/>
      <c r="GZ53" s="452"/>
      <c r="HA53" s="452"/>
      <c r="HB53" s="452"/>
      <c r="HC53" s="452"/>
      <c r="HD53" s="452"/>
      <c r="HE53" s="452"/>
      <c r="HF53" s="452"/>
      <c r="HG53" s="452"/>
      <c r="HH53" s="452"/>
      <c r="HI53" s="452"/>
      <c r="HJ53" s="452"/>
      <c r="HK53" s="452"/>
      <c r="HL53" s="452"/>
      <c r="HM53" s="452"/>
      <c r="HN53" s="452"/>
      <c r="HO53" s="452"/>
      <c r="HP53" s="452"/>
      <c r="HQ53" s="452"/>
      <c r="HR53" s="452"/>
      <c r="HS53" s="452"/>
      <c r="HT53" s="452"/>
      <c r="HU53" s="452"/>
      <c r="HV53" s="452"/>
      <c r="HW53" s="452"/>
      <c r="HX53" s="452"/>
      <c r="HY53" s="452"/>
      <c r="HZ53" s="452"/>
      <c r="IA53" s="452"/>
      <c r="IB53" s="452"/>
      <c r="IC53" s="452"/>
      <c r="ID53" s="452"/>
      <c r="IE53" s="452"/>
      <c r="IF53" s="452"/>
    </row>
    <row r="54" spans="1:240" s="453" customFormat="1" ht="140.25" customHeight="1" x14ac:dyDescent="0.2">
      <c r="A54" s="25">
        <v>48</v>
      </c>
      <c r="B54" s="284" t="s">
        <v>132</v>
      </c>
      <c r="C54" s="291">
        <v>33</v>
      </c>
      <c r="D54" s="14" t="s">
        <v>26</v>
      </c>
      <c r="E54" s="326" t="s">
        <v>27</v>
      </c>
      <c r="F54" s="342" t="s">
        <v>28</v>
      </c>
      <c r="G54" s="275" t="s">
        <v>100</v>
      </c>
      <c r="H54" s="284" t="s">
        <v>30</v>
      </c>
      <c r="I54" s="286">
        <v>150000000</v>
      </c>
      <c r="J54" s="286"/>
      <c r="K54" s="8">
        <v>42418</v>
      </c>
      <c r="L54" s="8">
        <v>42505</v>
      </c>
      <c r="M54" s="8">
        <v>42519</v>
      </c>
      <c r="N54" s="291">
        <v>365</v>
      </c>
      <c r="O54" s="8">
        <v>42883</v>
      </c>
      <c r="P54" s="10" t="s">
        <v>152</v>
      </c>
      <c r="Q54" s="12" t="s">
        <v>421</v>
      </c>
      <c r="R54" s="306" t="s">
        <v>153</v>
      </c>
      <c r="S54" s="288" t="s">
        <v>445</v>
      </c>
      <c r="T54" s="298"/>
      <c r="U54" s="283"/>
      <c r="V54" s="334"/>
      <c r="W54" s="334"/>
      <c r="X54" s="334"/>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c r="BR54" s="452"/>
      <c r="BS54" s="452"/>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CU54" s="452"/>
      <c r="CV54" s="452"/>
      <c r="CW54" s="452"/>
      <c r="CX54" s="452"/>
      <c r="CY54" s="452"/>
      <c r="CZ54" s="452"/>
      <c r="DA54" s="452"/>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c r="EC54" s="452"/>
      <c r="ED54" s="452"/>
      <c r="EE54" s="452"/>
      <c r="EF54" s="452"/>
      <c r="EG54" s="452"/>
      <c r="EH54" s="452"/>
      <c r="EI54" s="452"/>
      <c r="EJ54" s="452"/>
      <c r="EK54" s="452"/>
      <c r="EL54" s="452"/>
      <c r="EM54" s="452"/>
      <c r="EN54" s="452"/>
      <c r="EO54" s="452"/>
      <c r="EP54" s="452"/>
      <c r="EQ54" s="452"/>
      <c r="ER54" s="452"/>
      <c r="ES54" s="452"/>
      <c r="ET54" s="452"/>
      <c r="EU54" s="452"/>
      <c r="EV54" s="452"/>
      <c r="EW54" s="452"/>
      <c r="EX54" s="452"/>
      <c r="EY54" s="452"/>
      <c r="EZ54" s="452"/>
      <c r="FA54" s="452"/>
      <c r="FB54" s="452"/>
      <c r="FC54" s="452"/>
      <c r="FD54" s="452"/>
      <c r="FE54" s="452"/>
      <c r="FF54" s="452"/>
      <c r="FG54" s="452"/>
      <c r="FH54" s="452"/>
      <c r="FI54" s="452"/>
      <c r="FJ54" s="452"/>
      <c r="FK54" s="452"/>
      <c r="FL54" s="452"/>
      <c r="FM54" s="452"/>
      <c r="FN54" s="452"/>
      <c r="FO54" s="452"/>
      <c r="FP54" s="452"/>
      <c r="FQ54" s="452"/>
      <c r="FR54" s="452"/>
      <c r="FS54" s="452"/>
      <c r="FT54" s="452"/>
      <c r="FU54" s="452"/>
      <c r="FV54" s="452"/>
      <c r="FW54" s="452"/>
      <c r="FX54" s="452"/>
      <c r="FY54" s="452"/>
      <c r="FZ54" s="452"/>
      <c r="GA54" s="452"/>
      <c r="GB54" s="452"/>
      <c r="GC54" s="452"/>
      <c r="GD54" s="452"/>
      <c r="GE54" s="452"/>
      <c r="GF54" s="452"/>
      <c r="GG54" s="452"/>
      <c r="GH54" s="452"/>
      <c r="GI54" s="452"/>
      <c r="GJ54" s="452"/>
      <c r="GK54" s="452"/>
      <c r="GL54" s="452"/>
      <c r="GM54" s="452"/>
      <c r="GN54" s="452"/>
      <c r="GO54" s="452"/>
      <c r="GP54" s="452"/>
      <c r="GQ54" s="452"/>
      <c r="GR54" s="452"/>
      <c r="GS54" s="452"/>
      <c r="GT54" s="452"/>
      <c r="GU54" s="452"/>
      <c r="GV54" s="452"/>
      <c r="GW54" s="452"/>
      <c r="GX54" s="452"/>
      <c r="GY54" s="452"/>
      <c r="GZ54" s="452"/>
      <c r="HA54" s="452"/>
      <c r="HB54" s="452"/>
      <c r="HC54" s="452"/>
      <c r="HD54" s="452"/>
      <c r="HE54" s="452"/>
      <c r="HF54" s="452"/>
      <c r="HG54" s="452"/>
      <c r="HH54" s="452"/>
      <c r="HI54" s="452"/>
      <c r="HJ54" s="452"/>
      <c r="HK54" s="452"/>
      <c r="HL54" s="452"/>
      <c r="HM54" s="452"/>
      <c r="HN54" s="452"/>
      <c r="HO54" s="452"/>
      <c r="HP54" s="452"/>
      <c r="HQ54" s="452"/>
      <c r="HR54" s="452"/>
      <c r="HS54" s="452"/>
      <c r="HT54" s="452"/>
      <c r="HU54" s="452"/>
      <c r="HV54" s="452"/>
      <c r="HW54" s="452"/>
      <c r="HX54" s="452"/>
      <c r="HY54" s="452"/>
      <c r="HZ54" s="452"/>
      <c r="IA54" s="452"/>
      <c r="IB54" s="452"/>
      <c r="IC54" s="452"/>
      <c r="ID54" s="452"/>
      <c r="IE54" s="452"/>
      <c r="IF54" s="452"/>
    </row>
    <row r="55" spans="1:240" s="453" customFormat="1" ht="114.75" customHeight="1" x14ac:dyDescent="0.2">
      <c r="A55" s="25">
        <v>49</v>
      </c>
      <c r="B55" s="20" t="s">
        <v>174</v>
      </c>
      <c r="C55" s="26" t="s">
        <v>154</v>
      </c>
      <c r="D55" s="166" t="s">
        <v>155</v>
      </c>
      <c r="E55" s="168">
        <v>3120102</v>
      </c>
      <c r="F55" s="167" t="s">
        <v>156</v>
      </c>
      <c r="G55" s="18" t="s">
        <v>29</v>
      </c>
      <c r="H55" s="13" t="s">
        <v>21</v>
      </c>
      <c r="I55" s="30">
        <v>190000000</v>
      </c>
      <c r="J55" s="30"/>
      <c r="K55" s="8">
        <v>42439</v>
      </c>
      <c r="L55" s="31">
        <v>42523</v>
      </c>
      <c r="M55" s="31">
        <v>42536</v>
      </c>
      <c r="N55" s="9">
        <v>150</v>
      </c>
      <c r="O55" s="31">
        <v>42686</v>
      </c>
      <c r="P55" s="10" t="s">
        <v>302</v>
      </c>
      <c r="Q55" s="29" t="s">
        <v>157</v>
      </c>
      <c r="R55" s="14" t="s">
        <v>158</v>
      </c>
      <c r="S55" s="334" t="s">
        <v>436</v>
      </c>
      <c r="T55" s="334"/>
      <c r="U55" s="334"/>
      <c r="V55" s="334"/>
      <c r="W55" s="334"/>
      <c r="X55" s="334"/>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c r="BW55" s="452"/>
      <c r="BX55" s="452"/>
      <c r="BY55" s="452"/>
      <c r="BZ55" s="452"/>
      <c r="CA55" s="452"/>
      <c r="CB55" s="452"/>
      <c r="CC55" s="452"/>
      <c r="CD55" s="452"/>
      <c r="CE55" s="452"/>
      <c r="CF55" s="452"/>
      <c r="CG55" s="452"/>
      <c r="CH55" s="452"/>
      <c r="CI55" s="452"/>
      <c r="CJ55" s="452"/>
      <c r="CK55" s="452"/>
      <c r="CL55" s="452"/>
      <c r="CM55" s="452"/>
      <c r="CN55" s="452"/>
      <c r="CO55" s="452"/>
      <c r="CP55" s="452"/>
      <c r="CQ55" s="452"/>
      <c r="CR55" s="452"/>
      <c r="CS55" s="452"/>
      <c r="CT55" s="452"/>
      <c r="CU55" s="452"/>
      <c r="CV55" s="452"/>
      <c r="CW55" s="452"/>
      <c r="CX55" s="452"/>
      <c r="CY55" s="452"/>
      <c r="CZ55" s="452"/>
      <c r="DA55" s="452"/>
      <c r="DB55" s="452"/>
      <c r="DC55" s="452"/>
      <c r="DD55" s="452"/>
      <c r="DE55" s="452"/>
      <c r="DF55" s="452"/>
      <c r="DG55" s="452"/>
      <c r="DH55" s="452"/>
      <c r="DI55" s="452"/>
      <c r="DJ55" s="452"/>
      <c r="DK55" s="452"/>
      <c r="DL55" s="452"/>
      <c r="DM55" s="452"/>
      <c r="DN55" s="452"/>
      <c r="DO55" s="452"/>
      <c r="DP55" s="452"/>
      <c r="DQ55" s="452"/>
      <c r="DR55" s="452"/>
      <c r="DS55" s="452"/>
      <c r="DT55" s="452"/>
      <c r="DU55" s="452"/>
      <c r="DV55" s="452"/>
      <c r="DW55" s="452"/>
      <c r="DX55" s="452"/>
      <c r="DY55" s="452"/>
      <c r="DZ55" s="452"/>
      <c r="EA55" s="452"/>
      <c r="EB55" s="452"/>
      <c r="EC55" s="452"/>
      <c r="ED55" s="452"/>
      <c r="EE55" s="452"/>
      <c r="EF55" s="452"/>
      <c r="EG55" s="452"/>
      <c r="EH55" s="452"/>
      <c r="EI55" s="452"/>
      <c r="EJ55" s="452"/>
      <c r="EK55" s="452"/>
      <c r="EL55" s="452"/>
      <c r="EM55" s="452"/>
      <c r="EN55" s="452"/>
      <c r="EO55" s="452"/>
      <c r="EP55" s="452"/>
      <c r="EQ55" s="452"/>
      <c r="ER55" s="452"/>
      <c r="ES55" s="452"/>
      <c r="ET55" s="452"/>
      <c r="EU55" s="452"/>
      <c r="EV55" s="452"/>
      <c r="EW55" s="452"/>
      <c r="EX55" s="452"/>
      <c r="EY55" s="452"/>
      <c r="EZ55" s="452"/>
      <c r="FA55" s="452"/>
      <c r="FB55" s="452"/>
      <c r="FC55" s="452"/>
      <c r="FD55" s="452"/>
      <c r="FE55" s="452"/>
      <c r="FF55" s="452"/>
      <c r="FG55" s="452"/>
      <c r="FH55" s="452"/>
      <c r="FI55" s="452"/>
      <c r="FJ55" s="452"/>
      <c r="FK55" s="452"/>
      <c r="FL55" s="452"/>
      <c r="FM55" s="452"/>
      <c r="FN55" s="452"/>
      <c r="FO55" s="452"/>
      <c r="FP55" s="452"/>
      <c r="FQ55" s="452"/>
      <c r="FR55" s="452"/>
      <c r="FS55" s="452"/>
      <c r="FT55" s="452"/>
      <c r="FU55" s="452"/>
      <c r="FV55" s="452"/>
      <c r="FW55" s="452"/>
      <c r="FX55" s="452"/>
      <c r="FY55" s="452"/>
      <c r="FZ55" s="452"/>
      <c r="GA55" s="452"/>
      <c r="GB55" s="452"/>
      <c r="GC55" s="452"/>
      <c r="GD55" s="452"/>
      <c r="GE55" s="452"/>
      <c r="GF55" s="452"/>
      <c r="GG55" s="452"/>
      <c r="GH55" s="452"/>
      <c r="GI55" s="452"/>
      <c r="GJ55" s="452"/>
      <c r="GK55" s="452"/>
      <c r="GL55" s="452"/>
      <c r="GM55" s="452"/>
      <c r="GN55" s="452"/>
      <c r="GO55" s="452"/>
      <c r="GP55" s="452"/>
      <c r="GQ55" s="452"/>
      <c r="GR55" s="452"/>
      <c r="GS55" s="452"/>
      <c r="GT55" s="452"/>
      <c r="GU55" s="452"/>
      <c r="GV55" s="452"/>
      <c r="GW55" s="452"/>
      <c r="GX55" s="452"/>
      <c r="GY55" s="452"/>
      <c r="GZ55" s="452"/>
      <c r="HA55" s="452"/>
      <c r="HB55" s="452"/>
      <c r="HC55" s="452"/>
      <c r="HD55" s="452"/>
      <c r="HE55" s="452"/>
      <c r="HF55" s="452"/>
      <c r="HG55" s="452"/>
      <c r="HH55" s="452"/>
      <c r="HI55" s="452"/>
      <c r="HJ55" s="452"/>
      <c r="HK55" s="452"/>
      <c r="HL55" s="452"/>
      <c r="HM55" s="452"/>
      <c r="HN55" s="452"/>
      <c r="HO55" s="452"/>
      <c r="HP55" s="452"/>
      <c r="HQ55" s="452"/>
      <c r="HR55" s="452"/>
      <c r="HS55" s="452"/>
      <c r="HT55" s="452"/>
      <c r="HU55" s="452"/>
      <c r="HV55" s="452"/>
      <c r="HW55" s="452"/>
      <c r="HX55" s="452"/>
      <c r="HY55" s="452"/>
      <c r="HZ55" s="452"/>
      <c r="IA55" s="452"/>
      <c r="IB55" s="452"/>
      <c r="IC55" s="452"/>
      <c r="ID55" s="452"/>
      <c r="IE55" s="452"/>
      <c r="IF55" s="452"/>
    </row>
    <row r="56" spans="1:240" s="453" customFormat="1" ht="76.5" customHeight="1" x14ac:dyDescent="0.2">
      <c r="A56" s="25">
        <v>50</v>
      </c>
      <c r="B56" s="20" t="s">
        <v>174</v>
      </c>
      <c r="C56" s="26" t="s">
        <v>154</v>
      </c>
      <c r="D56" s="166" t="s">
        <v>155</v>
      </c>
      <c r="E56" s="33">
        <v>3120104</v>
      </c>
      <c r="F56" s="167" t="s">
        <v>159</v>
      </c>
      <c r="G56" s="18" t="s">
        <v>29</v>
      </c>
      <c r="H56" s="13" t="s">
        <v>21</v>
      </c>
      <c r="I56" s="30">
        <f>230000000</f>
        <v>230000000</v>
      </c>
      <c r="J56" s="30"/>
      <c r="K56" s="8">
        <f>L56-84</f>
        <v>42408</v>
      </c>
      <c r="L56" s="31">
        <v>42492</v>
      </c>
      <c r="M56" s="31">
        <v>42505</v>
      </c>
      <c r="N56" s="9">
        <v>180</v>
      </c>
      <c r="O56" s="31">
        <v>42685</v>
      </c>
      <c r="P56" s="19" t="s">
        <v>303</v>
      </c>
      <c r="Q56" s="29" t="s">
        <v>160</v>
      </c>
      <c r="R56" s="14" t="s">
        <v>161</v>
      </c>
      <c r="S56" s="334" t="s">
        <v>436</v>
      </c>
      <c r="T56" s="334"/>
      <c r="U56" s="334"/>
      <c r="V56" s="334"/>
      <c r="W56" s="334"/>
      <c r="X56" s="334"/>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52"/>
      <c r="CN56" s="452"/>
      <c r="CO56" s="452"/>
      <c r="CP56" s="452"/>
      <c r="CQ56" s="452"/>
      <c r="CR56" s="452"/>
      <c r="CS56" s="452"/>
      <c r="CT56" s="452"/>
      <c r="CU56" s="452"/>
      <c r="CV56" s="452"/>
      <c r="CW56" s="452"/>
      <c r="CX56" s="452"/>
      <c r="CY56" s="452"/>
      <c r="CZ56" s="452"/>
      <c r="DA56" s="452"/>
      <c r="DB56" s="452"/>
      <c r="DC56" s="452"/>
      <c r="DD56" s="452"/>
      <c r="DE56" s="452"/>
      <c r="DF56" s="452"/>
      <c r="DG56" s="452"/>
      <c r="DH56" s="452"/>
      <c r="DI56" s="452"/>
      <c r="DJ56" s="452"/>
      <c r="DK56" s="452"/>
      <c r="DL56" s="452"/>
      <c r="DM56" s="452"/>
      <c r="DN56" s="452"/>
      <c r="DO56" s="452"/>
      <c r="DP56" s="452"/>
      <c r="DQ56" s="452"/>
      <c r="DR56" s="452"/>
      <c r="DS56" s="452"/>
      <c r="DT56" s="452"/>
      <c r="DU56" s="452"/>
      <c r="DV56" s="452"/>
      <c r="DW56" s="452"/>
      <c r="DX56" s="452"/>
      <c r="DY56" s="452"/>
      <c r="DZ56" s="452"/>
      <c r="EA56" s="452"/>
      <c r="EB56" s="452"/>
      <c r="EC56" s="452"/>
      <c r="ED56" s="452"/>
      <c r="EE56" s="452"/>
      <c r="EF56" s="452"/>
      <c r="EG56" s="452"/>
      <c r="EH56" s="452"/>
      <c r="EI56" s="452"/>
      <c r="EJ56" s="452"/>
      <c r="EK56" s="452"/>
      <c r="EL56" s="452"/>
      <c r="EM56" s="452"/>
      <c r="EN56" s="452"/>
      <c r="EO56" s="452"/>
      <c r="EP56" s="452"/>
      <c r="EQ56" s="452"/>
      <c r="ER56" s="452"/>
      <c r="ES56" s="452"/>
      <c r="ET56" s="452"/>
      <c r="EU56" s="452"/>
      <c r="EV56" s="452"/>
      <c r="EW56" s="452"/>
      <c r="EX56" s="452"/>
      <c r="EY56" s="452"/>
      <c r="EZ56" s="452"/>
      <c r="FA56" s="452"/>
      <c r="FB56" s="452"/>
      <c r="FC56" s="452"/>
      <c r="FD56" s="452"/>
      <c r="FE56" s="452"/>
      <c r="FF56" s="452"/>
      <c r="FG56" s="452"/>
      <c r="FH56" s="452"/>
      <c r="FI56" s="452"/>
      <c r="FJ56" s="452"/>
      <c r="FK56" s="452"/>
      <c r="FL56" s="452"/>
      <c r="FM56" s="452"/>
      <c r="FN56" s="452"/>
      <c r="FO56" s="452"/>
      <c r="FP56" s="452"/>
      <c r="FQ56" s="452"/>
      <c r="FR56" s="452"/>
      <c r="FS56" s="452"/>
      <c r="FT56" s="452"/>
      <c r="FU56" s="452"/>
      <c r="FV56" s="452"/>
      <c r="FW56" s="452"/>
      <c r="FX56" s="452"/>
      <c r="FY56" s="452"/>
      <c r="FZ56" s="452"/>
      <c r="GA56" s="452"/>
      <c r="GB56" s="452"/>
      <c r="GC56" s="452"/>
      <c r="GD56" s="452"/>
      <c r="GE56" s="452"/>
      <c r="GF56" s="452"/>
      <c r="GG56" s="452"/>
      <c r="GH56" s="452"/>
      <c r="GI56" s="452"/>
      <c r="GJ56" s="452"/>
      <c r="GK56" s="452"/>
      <c r="GL56" s="452"/>
      <c r="GM56" s="452"/>
      <c r="GN56" s="452"/>
      <c r="GO56" s="452"/>
      <c r="GP56" s="452"/>
      <c r="GQ56" s="452"/>
      <c r="GR56" s="452"/>
      <c r="GS56" s="452"/>
      <c r="GT56" s="452"/>
      <c r="GU56" s="452"/>
      <c r="GV56" s="452"/>
      <c r="GW56" s="452"/>
      <c r="GX56" s="452"/>
      <c r="GY56" s="452"/>
      <c r="GZ56" s="452"/>
      <c r="HA56" s="452"/>
      <c r="HB56" s="452"/>
      <c r="HC56" s="452"/>
      <c r="HD56" s="452"/>
      <c r="HE56" s="452"/>
      <c r="HF56" s="452"/>
      <c r="HG56" s="452"/>
      <c r="HH56" s="452"/>
      <c r="HI56" s="452"/>
      <c r="HJ56" s="452"/>
      <c r="HK56" s="452"/>
      <c r="HL56" s="452"/>
      <c r="HM56" s="452"/>
      <c r="HN56" s="452"/>
      <c r="HO56" s="452"/>
      <c r="HP56" s="452"/>
      <c r="HQ56" s="452"/>
      <c r="HR56" s="452"/>
      <c r="HS56" s="452"/>
      <c r="HT56" s="452"/>
      <c r="HU56" s="452"/>
      <c r="HV56" s="452"/>
      <c r="HW56" s="452"/>
      <c r="HX56" s="452"/>
      <c r="HY56" s="452"/>
      <c r="HZ56" s="452"/>
      <c r="IA56" s="452"/>
      <c r="IB56" s="452"/>
      <c r="IC56" s="452"/>
      <c r="ID56" s="452"/>
      <c r="IE56" s="452"/>
      <c r="IF56" s="452"/>
    </row>
    <row r="57" spans="1:240" s="453" customFormat="1" ht="150.75" customHeight="1" x14ac:dyDescent="0.2">
      <c r="A57" s="25">
        <v>51</v>
      </c>
      <c r="B57" s="20" t="s">
        <v>174</v>
      </c>
      <c r="C57" s="26" t="s">
        <v>154</v>
      </c>
      <c r="D57" s="27" t="s">
        <v>253</v>
      </c>
      <c r="E57" s="26">
        <v>312020501</v>
      </c>
      <c r="F57" s="28" t="s">
        <v>104</v>
      </c>
      <c r="G57" s="18" t="s">
        <v>29</v>
      </c>
      <c r="H57" s="13" t="s">
        <v>30</v>
      </c>
      <c r="I57" s="30">
        <v>50000000</v>
      </c>
      <c r="J57" s="30"/>
      <c r="K57" s="8">
        <f>L57-84</f>
        <v>42378</v>
      </c>
      <c r="L57" s="31">
        <v>42462</v>
      </c>
      <c r="M57" s="31">
        <v>42475</v>
      </c>
      <c r="N57" s="9">
        <v>120</v>
      </c>
      <c r="O57" s="31">
        <v>42595</v>
      </c>
      <c r="P57" s="173" t="s">
        <v>304</v>
      </c>
      <c r="Q57" s="29" t="s">
        <v>162</v>
      </c>
      <c r="R57" s="14" t="s">
        <v>163</v>
      </c>
      <c r="S57" s="334" t="s">
        <v>436</v>
      </c>
      <c r="T57" s="334"/>
      <c r="U57" s="334"/>
      <c r="V57" s="334"/>
      <c r="W57" s="334"/>
      <c r="X57" s="334"/>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c r="BR57" s="452"/>
      <c r="BS57" s="452"/>
      <c r="BT57" s="452"/>
      <c r="BU57" s="452"/>
      <c r="BV57" s="452"/>
      <c r="BW57" s="452"/>
      <c r="BX57" s="452"/>
      <c r="BY57" s="452"/>
      <c r="BZ57" s="452"/>
      <c r="CA57" s="452"/>
      <c r="CB57" s="452"/>
      <c r="CC57" s="452"/>
      <c r="CD57" s="452"/>
      <c r="CE57" s="452"/>
      <c r="CF57" s="452"/>
      <c r="CG57" s="452"/>
      <c r="CH57" s="452"/>
      <c r="CI57" s="452"/>
      <c r="CJ57" s="452"/>
      <c r="CK57" s="452"/>
      <c r="CL57" s="452"/>
      <c r="CM57" s="452"/>
      <c r="CN57" s="452"/>
      <c r="CO57" s="452"/>
      <c r="CP57" s="452"/>
      <c r="CQ57" s="452"/>
      <c r="CR57" s="452"/>
      <c r="CS57" s="452"/>
      <c r="CT57" s="452"/>
      <c r="CU57" s="452"/>
      <c r="CV57" s="452"/>
      <c r="CW57" s="452"/>
      <c r="CX57" s="452"/>
      <c r="CY57" s="452"/>
      <c r="CZ57" s="452"/>
      <c r="DA57" s="452"/>
      <c r="DB57" s="452"/>
      <c r="DC57" s="452"/>
      <c r="DD57" s="452"/>
      <c r="DE57" s="452"/>
      <c r="DF57" s="452"/>
      <c r="DG57" s="452"/>
      <c r="DH57" s="452"/>
      <c r="DI57" s="452"/>
      <c r="DJ57" s="452"/>
      <c r="DK57" s="452"/>
      <c r="DL57" s="452"/>
      <c r="DM57" s="452"/>
      <c r="DN57" s="452"/>
      <c r="DO57" s="452"/>
      <c r="DP57" s="452"/>
      <c r="DQ57" s="452"/>
      <c r="DR57" s="452"/>
      <c r="DS57" s="452"/>
      <c r="DT57" s="452"/>
      <c r="DU57" s="452"/>
      <c r="DV57" s="452"/>
      <c r="DW57" s="452"/>
      <c r="DX57" s="452"/>
      <c r="DY57" s="452"/>
      <c r="DZ57" s="452"/>
      <c r="EA57" s="452"/>
      <c r="EB57" s="452"/>
      <c r="EC57" s="452"/>
      <c r="ED57" s="452"/>
      <c r="EE57" s="452"/>
      <c r="EF57" s="452"/>
      <c r="EG57" s="452"/>
      <c r="EH57" s="452"/>
      <c r="EI57" s="452"/>
      <c r="EJ57" s="452"/>
      <c r="EK57" s="452"/>
      <c r="EL57" s="452"/>
      <c r="EM57" s="452"/>
      <c r="EN57" s="452"/>
      <c r="EO57" s="452"/>
      <c r="EP57" s="452"/>
      <c r="EQ57" s="452"/>
      <c r="ER57" s="452"/>
      <c r="ES57" s="452"/>
      <c r="ET57" s="452"/>
      <c r="EU57" s="452"/>
      <c r="EV57" s="452"/>
      <c r="EW57" s="452"/>
      <c r="EX57" s="452"/>
      <c r="EY57" s="452"/>
      <c r="EZ57" s="452"/>
      <c r="FA57" s="452"/>
      <c r="FB57" s="452"/>
      <c r="FC57" s="452"/>
      <c r="FD57" s="452"/>
      <c r="FE57" s="452"/>
      <c r="FF57" s="452"/>
      <c r="FG57" s="452"/>
      <c r="FH57" s="452"/>
      <c r="FI57" s="452"/>
      <c r="FJ57" s="452"/>
      <c r="FK57" s="452"/>
      <c r="FL57" s="452"/>
      <c r="FM57" s="452"/>
      <c r="FN57" s="452"/>
      <c r="FO57" s="452"/>
      <c r="FP57" s="452"/>
      <c r="FQ57" s="452"/>
      <c r="FR57" s="452"/>
      <c r="FS57" s="452"/>
      <c r="FT57" s="452"/>
      <c r="FU57" s="452"/>
      <c r="FV57" s="452"/>
      <c r="FW57" s="452"/>
      <c r="FX57" s="452"/>
      <c r="FY57" s="452"/>
      <c r="FZ57" s="452"/>
      <c r="GA57" s="452"/>
      <c r="GB57" s="452"/>
      <c r="GC57" s="452"/>
      <c r="GD57" s="452"/>
      <c r="GE57" s="452"/>
      <c r="GF57" s="452"/>
      <c r="GG57" s="452"/>
      <c r="GH57" s="452"/>
      <c r="GI57" s="452"/>
      <c r="GJ57" s="452"/>
      <c r="GK57" s="452"/>
      <c r="GL57" s="452"/>
      <c r="GM57" s="452"/>
      <c r="GN57" s="452"/>
      <c r="GO57" s="452"/>
      <c r="GP57" s="452"/>
      <c r="GQ57" s="452"/>
      <c r="GR57" s="452"/>
      <c r="GS57" s="452"/>
      <c r="GT57" s="452"/>
      <c r="GU57" s="452"/>
      <c r="GV57" s="452"/>
      <c r="GW57" s="452"/>
      <c r="GX57" s="452"/>
      <c r="GY57" s="452"/>
      <c r="GZ57" s="452"/>
      <c r="HA57" s="452"/>
      <c r="HB57" s="452"/>
      <c r="HC57" s="452"/>
      <c r="HD57" s="452"/>
      <c r="HE57" s="452"/>
      <c r="HF57" s="452"/>
      <c r="HG57" s="452"/>
      <c r="HH57" s="452"/>
      <c r="HI57" s="452"/>
      <c r="HJ57" s="452"/>
      <c r="HK57" s="452"/>
      <c r="HL57" s="452"/>
      <c r="HM57" s="452"/>
      <c r="HN57" s="452"/>
      <c r="HO57" s="452"/>
      <c r="HP57" s="452"/>
      <c r="HQ57" s="452"/>
      <c r="HR57" s="452"/>
      <c r="HS57" s="452"/>
      <c r="HT57" s="452"/>
      <c r="HU57" s="452"/>
      <c r="HV57" s="452"/>
      <c r="HW57" s="452"/>
      <c r="HX57" s="452"/>
      <c r="HY57" s="452"/>
      <c r="HZ57" s="452"/>
      <c r="IA57" s="452"/>
      <c r="IB57" s="452"/>
      <c r="IC57" s="452"/>
      <c r="ID57" s="452"/>
      <c r="IE57" s="452"/>
      <c r="IF57" s="452"/>
    </row>
    <row r="58" spans="1:240" s="453" customFormat="1" ht="129" customHeight="1" x14ac:dyDescent="0.2">
      <c r="A58" s="25">
        <v>52</v>
      </c>
      <c r="B58" s="284" t="s">
        <v>120</v>
      </c>
      <c r="C58" s="26" t="s">
        <v>154</v>
      </c>
      <c r="D58" s="166" t="s">
        <v>155</v>
      </c>
      <c r="E58" s="168">
        <v>3120102</v>
      </c>
      <c r="F58" s="167" t="s">
        <v>156</v>
      </c>
      <c r="G58" s="18" t="s">
        <v>37</v>
      </c>
      <c r="H58" s="13" t="s">
        <v>72</v>
      </c>
      <c r="I58" s="30">
        <v>28900000</v>
      </c>
      <c r="J58" s="30"/>
      <c r="K58" s="8">
        <v>42415</v>
      </c>
      <c r="L58" s="31">
        <v>42431</v>
      </c>
      <c r="M58" s="31">
        <v>42415</v>
      </c>
      <c r="N58" s="9">
        <v>360</v>
      </c>
      <c r="O58" s="31">
        <v>42775</v>
      </c>
      <c r="P58" s="11" t="s">
        <v>305</v>
      </c>
      <c r="Q58" s="29" t="s">
        <v>443</v>
      </c>
      <c r="R58" s="14" t="s">
        <v>164</v>
      </c>
      <c r="S58" s="317" t="s">
        <v>460</v>
      </c>
      <c r="T58" s="317"/>
      <c r="U58" s="317"/>
      <c r="V58" s="312"/>
      <c r="W58" s="310"/>
      <c r="X58" s="31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c r="BR58" s="452"/>
      <c r="BS58" s="452"/>
      <c r="BT58" s="452"/>
      <c r="BU58" s="452"/>
      <c r="BV58" s="452"/>
      <c r="BW58" s="452"/>
      <c r="BX58" s="452"/>
      <c r="BY58" s="452"/>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2"/>
      <c r="DF58" s="452"/>
      <c r="DG58" s="452"/>
      <c r="DH58" s="452"/>
      <c r="DI58" s="452"/>
      <c r="DJ58" s="452"/>
      <c r="DK58" s="452"/>
      <c r="DL58" s="452"/>
      <c r="DM58" s="452"/>
      <c r="DN58" s="452"/>
      <c r="DO58" s="452"/>
      <c r="DP58" s="452"/>
      <c r="DQ58" s="452"/>
      <c r="DR58" s="452"/>
      <c r="DS58" s="452"/>
      <c r="DT58" s="452"/>
      <c r="DU58" s="452"/>
      <c r="DV58" s="452"/>
      <c r="DW58" s="452"/>
      <c r="DX58" s="452"/>
      <c r="DY58" s="452"/>
      <c r="DZ58" s="452"/>
      <c r="EA58" s="452"/>
      <c r="EB58" s="452"/>
      <c r="EC58" s="452"/>
      <c r="ED58" s="452"/>
      <c r="EE58" s="452"/>
      <c r="EF58" s="452"/>
      <c r="EG58" s="452"/>
      <c r="EH58" s="452"/>
      <c r="EI58" s="452"/>
      <c r="EJ58" s="452"/>
      <c r="EK58" s="452"/>
      <c r="EL58" s="452"/>
      <c r="EM58" s="452"/>
      <c r="EN58" s="452"/>
      <c r="EO58" s="452"/>
      <c r="EP58" s="452"/>
      <c r="EQ58" s="452"/>
      <c r="ER58" s="452"/>
      <c r="ES58" s="452"/>
      <c r="ET58" s="452"/>
      <c r="EU58" s="452"/>
      <c r="EV58" s="452"/>
      <c r="EW58" s="452"/>
      <c r="EX58" s="452"/>
      <c r="EY58" s="452"/>
      <c r="EZ58" s="452"/>
      <c r="FA58" s="452"/>
      <c r="FB58" s="452"/>
      <c r="FC58" s="452"/>
      <c r="FD58" s="452"/>
      <c r="FE58" s="452"/>
      <c r="FF58" s="452"/>
      <c r="FG58" s="452"/>
      <c r="FH58" s="452"/>
      <c r="FI58" s="452"/>
      <c r="FJ58" s="452"/>
      <c r="FK58" s="452"/>
      <c r="FL58" s="452"/>
      <c r="FM58" s="452"/>
      <c r="FN58" s="452"/>
      <c r="FO58" s="452"/>
      <c r="FP58" s="452"/>
      <c r="FQ58" s="452"/>
      <c r="FR58" s="452"/>
      <c r="FS58" s="452"/>
      <c r="FT58" s="452"/>
      <c r="FU58" s="452"/>
      <c r="FV58" s="452"/>
      <c r="FW58" s="452"/>
      <c r="FX58" s="452"/>
      <c r="FY58" s="452"/>
      <c r="FZ58" s="452"/>
      <c r="GA58" s="452"/>
      <c r="GB58" s="452"/>
      <c r="GC58" s="452"/>
      <c r="GD58" s="452"/>
      <c r="GE58" s="452"/>
      <c r="GF58" s="452"/>
      <c r="GG58" s="452"/>
      <c r="GH58" s="452"/>
      <c r="GI58" s="452"/>
      <c r="GJ58" s="452"/>
      <c r="GK58" s="452"/>
      <c r="GL58" s="452"/>
      <c r="GM58" s="452"/>
      <c r="GN58" s="452"/>
      <c r="GO58" s="452"/>
      <c r="GP58" s="452"/>
      <c r="GQ58" s="452"/>
      <c r="GR58" s="452"/>
      <c r="GS58" s="452"/>
      <c r="GT58" s="452"/>
      <c r="GU58" s="452"/>
      <c r="GV58" s="452"/>
      <c r="GW58" s="452"/>
      <c r="GX58" s="452"/>
      <c r="GY58" s="452"/>
      <c r="GZ58" s="452"/>
      <c r="HA58" s="452"/>
      <c r="HB58" s="452"/>
      <c r="HC58" s="452"/>
      <c r="HD58" s="452"/>
      <c r="HE58" s="452"/>
      <c r="HF58" s="452"/>
      <c r="HG58" s="452"/>
      <c r="HH58" s="452"/>
      <c r="HI58" s="452"/>
      <c r="HJ58" s="452"/>
      <c r="HK58" s="452"/>
      <c r="HL58" s="452"/>
      <c r="HM58" s="452"/>
      <c r="HN58" s="452"/>
      <c r="HO58" s="452"/>
      <c r="HP58" s="452"/>
      <c r="HQ58" s="452"/>
      <c r="HR58" s="452"/>
      <c r="HS58" s="452"/>
      <c r="HT58" s="452"/>
      <c r="HU58" s="452"/>
      <c r="HV58" s="452"/>
      <c r="HW58" s="452"/>
      <c r="HX58" s="452"/>
      <c r="HY58" s="452"/>
      <c r="HZ58" s="452"/>
      <c r="IA58" s="452"/>
      <c r="IB58" s="452"/>
      <c r="IC58" s="452"/>
      <c r="ID58" s="452"/>
      <c r="IE58" s="452"/>
      <c r="IF58" s="452"/>
    </row>
    <row r="59" spans="1:240" s="453" customFormat="1" ht="44.25" customHeight="1" x14ac:dyDescent="0.2">
      <c r="A59" s="25">
        <v>53</v>
      </c>
      <c r="B59" s="20" t="s">
        <v>174</v>
      </c>
      <c r="C59" s="26" t="s">
        <v>154</v>
      </c>
      <c r="D59" s="166" t="s">
        <v>155</v>
      </c>
      <c r="E59" s="168">
        <v>3120105</v>
      </c>
      <c r="F59" s="167" t="s">
        <v>165</v>
      </c>
      <c r="G59" s="18" t="s">
        <v>37</v>
      </c>
      <c r="H59" s="13" t="s">
        <v>72</v>
      </c>
      <c r="I59" s="30">
        <v>18000000</v>
      </c>
      <c r="J59" s="30"/>
      <c r="K59" s="8">
        <f>L59-63</f>
        <v>42398</v>
      </c>
      <c r="L59" s="31">
        <v>42461</v>
      </c>
      <c r="M59" s="31">
        <v>42475</v>
      </c>
      <c r="N59" s="9">
        <v>60</v>
      </c>
      <c r="O59" s="31">
        <v>42535</v>
      </c>
      <c r="P59" s="18" t="s">
        <v>306</v>
      </c>
      <c r="Q59" s="29" t="s">
        <v>166</v>
      </c>
      <c r="R59" s="14" t="s">
        <v>167</v>
      </c>
      <c r="S59" s="334" t="s">
        <v>436</v>
      </c>
      <c r="T59" s="334"/>
      <c r="U59" s="334"/>
      <c r="V59" s="334"/>
      <c r="W59" s="334"/>
      <c r="X59" s="334"/>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2"/>
      <c r="CN59" s="452"/>
      <c r="CO59" s="452"/>
      <c r="CP59" s="452"/>
      <c r="CQ59" s="452"/>
      <c r="CR59" s="452"/>
      <c r="CS59" s="452"/>
      <c r="CT59" s="452"/>
      <c r="CU59" s="452"/>
      <c r="CV59" s="452"/>
      <c r="CW59" s="452"/>
      <c r="CX59" s="452"/>
      <c r="CY59" s="452"/>
      <c r="CZ59" s="452"/>
      <c r="DA59" s="452"/>
      <c r="DB59" s="452"/>
      <c r="DC59" s="452"/>
      <c r="DD59" s="452"/>
      <c r="DE59" s="452"/>
      <c r="DF59" s="452"/>
      <c r="DG59" s="452"/>
      <c r="DH59" s="452"/>
      <c r="DI59" s="452"/>
      <c r="DJ59" s="452"/>
      <c r="DK59" s="452"/>
      <c r="DL59" s="452"/>
      <c r="DM59" s="452"/>
      <c r="DN59" s="452"/>
      <c r="DO59" s="452"/>
      <c r="DP59" s="452"/>
      <c r="DQ59" s="452"/>
      <c r="DR59" s="452"/>
      <c r="DS59" s="452"/>
      <c r="DT59" s="452"/>
      <c r="DU59" s="452"/>
      <c r="DV59" s="452"/>
      <c r="DW59" s="452"/>
      <c r="DX59" s="452"/>
      <c r="DY59" s="452"/>
      <c r="DZ59" s="452"/>
      <c r="EA59" s="452"/>
      <c r="EB59" s="452"/>
      <c r="EC59" s="452"/>
      <c r="ED59" s="452"/>
      <c r="EE59" s="452"/>
      <c r="EF59" s="452"/>
      <c r="EG59" s="452"/>
      <c r="EH59" s="452"/>
      <c r="EI59" s="452"/>
      <c r="EJ59" s="452"/>
      <c r="EK59" s="452"/>
      <c r="EL59" s="452"/>
      <c r="EM59" s="452"/>
      <c r="EN59" s="452"/>
      <c r="EO59" s="452"/>
      <c r="EP59" s="452"/>
      <c r="EQ59" s="452"/>
      <c r="ER59" s="452"/>
      <c r="ES59" s="452"/>
      <c r="ET59" s="452"/>
      <c r="EU59" s="452"/>
      <c r="EV59" s="452"/>
      <c r="EW59" s="452"/>
      <c r="EX59" s="452"/>
      <c r="EY59" s="452"/>
      <c r="EZ59" s="452"/>
      <c r="FA59" s="452"/>
      <c r="FB59" s="452"/>
      <c r="FC59" s="452"/>
      <c r="FD59" s="452"/>
      <c r="FE59" s="452"/>
      <c r="FF59" s="452"/>
      <c r="FG59" s="452"/>
      <c r="FH59" s="452"/>
      <c r="FI59" s="452"/>
      <c r="FJ59" s="452"/>
      <c r="FK59" s="452"/>
      <c r="FL59" s="452"/>
      <c r="FM59" s="452"/>
      <c r="FN59" s="452"/>
      <c r="FO59" s="452"/>
      <c r="FP59" s="452"/>
      <c r="FQ59" s="452"/>
      <c r="FR59" s="452"/>
      <c r="FS59" s="452"/>
      <c r="FT59" s="452"/>
      <c r="FU59" s="452"/>
      <c r="FV59" s="452"/>
      <c r="FW59" s="452"/>
      <c r="FX59" s="452"/>
      <c r="FY59" s="452"/>
      <c r="FZ59" s="452"/>
      <c r="GA59" s="452"/>
      <c r="GB59" s="452"/>
      <c r="GC59" s="452"/>
      <c r="GD59" s="452"/>
      <c r="GE59" s="452"/>
      <c r="GF59" s="452"/>
      <c r="GG59" s="452"/>
      <c r="GH59" s="452"/>
      <c r="GI59" s="452"/>
      <c r="GJ59" s="452"/>
      <c r="GK59" s="452"/>
      <c r="GL59" s="452"/>
      <c r="GM59" s="452"/>
      <c r="GN59" s="452"/>
      <c r="GO59" s="452"/>
      <c r="GP59" s="452"/>
      <c r="GQ59" s="452"/>
      <c r="GR59" s="452"/>
      <c r="GS59" s="452"/>
      <c r="GT59" s="452"/>
      <c r="GU59" s="452"/>
      <c r="GV59" s="452"/>
      <c r="GW59" s="452"/>
      <c r="GX59" s="452"/>
      <c r="GY59" s="452"/>
      <c r="GZ59" s="452"/>
      <c r="HA59" s="452"/>
      <c r="HB59" s="452"/>
      <c r="HC59" s="452"/>
      <c r="HD59" s="452"/>
      <c r="HE59" s="452"/>
      <c r="HF59" s="452"/>
      <c r="HG59" s="452"/>
      <c r="HH59" s="452"/>
      <c r="HI59" s="452"/>
      <c r="HJ59" s="452"/>
      <c r="HK59" s="452"/>
      <c r="HL59" s="452"/>
      <c r="HM59" s="452"/>
      <c r="HN59" s="452"/>
      <c r="HO59" s="452"/>
      <c r="HP59" s="452"/>
      <c r="HQ59" s="452"/>
      <c r="HR59" s="452"/>
      <c r="HS59" s="452"/>
      <c r="HT59" s="452"/>
      <c r="HU59" s="452"/>
      <c r="HV59" s="452"/>
      <c r="HW59" s="452"/>
      <c r="HX59" s="452"/>
      <c r="HY59" s="452"/>
      <c r="HZ59" s="452"/>
      <c r="IA59" s="452"/>
      <c r="IB59" s="452"/>
      <c r="IC59" s="452"/>
      <c r="ID59" s="452"/>
      <c r="IE59" s="452"/>
      <c r="IF59" s="452"/>
    </row>
    <row r="60" spans="1:240" s="453" customFormat="1" ht="140.25" customHeight="1" x14ac:dyDescent="0.2">
      <c r="A60" s="25">
        <v>54</v>
      </c>
      <c r="B60" s="20" t="s">
        <v>174</v>
      </c>
      <c r="C60" s="26" t="s">
        <v>18</v>
      </c>
      <c r="D60" s="27" t="s">
        <v>253</v>
      </c>
      <c r="E60" s="168">
        <v>3120105</v>
      </c>
      <c r="F60" s="167" t="s">
        <v>168</v>
      </c>
      <c r="G60" s="18" t="s">
        <v>259</v>
      </c>
      <c r="H60" s="13" t="s">
        <v>169</v>
      </c>
      <c r="I60" s="30">
        <v>400000000</v>
      </c>
      <c r="J60" s="30"/>
      <c r="K60" s="8">
        <f t="shared" ref="K60" si="0">L60-84</f>
        <v>42530</v>
      </c>
      <c r="L60" s="31">
        <v>42614</v>
      </c>
      <c r="M60" s="31">
        <v>42637</v>
      </c>
      <c r="N60" s="9">
        <v>365</v>
      </c>
      <c r="O60" s="31">
        <v>43002</v>
      </c>
      <c r="P60" s="10" t="s">
        <v>307</v>
      </c>
      <c r="Q60" s="29" t="s">
        <v>170</v>
      </c>
      <c r="R60" s="14" t="s">
        <v>171</v>
      </c>
      <c r="S60" s="334" t="s">
        <v>436</v>
      </c>
      <c r="T60" s="334"/>
      <c r="U60" s="334"/>
      <c r="V60" s="334"/>
      <c r="W60" s="334"/>
      <c r="X60" s="334"/>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c r="BR60" s="452"/>
      <c r="BS60" s="452"/>
      <c r="BT60" s="452"/>
      <c r="BU60" s="452"/>
      <c r="BV60" s="452"/>
      <c r="BW60" s="452"/>
      <c r="BX60" s="452"/>
      <c r="BY60" s="452"/>
      <c r="BZ60" s="452"/>
      <c r="CA60" s="452"/>
      <c r="CB60" s="452"/>
      <c r="CC60" s="452"/>
      <c r="CD60" s="452"/>
      <c r="CE60" s="452"/>
      <c r="CF60" s="452"/>
      <c r="CG60" s="452"/>
      <c r="CH60" s="452"/>
      <c r="CI60" s="452"/>
      <c r="CJ60" s="452"/>
      <c r="CK60" s="452"/>
      <c r="CL60" s="452"/>
      <c r="CM60" s="452"/>
      <c r="CN60" s="452"/>
      <c r="CO60" s="452"/>
      <c r="CP60" s="452"/>
      <c r="CQ60" s="452"/>
      <c r="CR60" s="452"/>
      <c r="CS60" s="452"/>
      <c r="CT60" s="452"/>
      <c r="CU60" s="452"/>
      <c r="CV60" s="452"/>
      <c r="CW60" s="452"/>
      <c r="CX60" s="452"/>
      <c r="CY60" s="452"/>
      <c r="CZ60" s="452"/>
      <c r="DA60" s="452"/>
      <c r="DB60" s="452"/>
      <c r="DC60" s="452"/>
      <c r="DD60" s="452"/>
      <c r="DE60" s="452"/>
      <c r="DF60" s="452"/>
      <c r="DG60" s="452"/>
      <c r="DH60" s="452"/>
      <c r="DI60" s="452"/>
      <c r="DJ60" s="452"/>
      <c r="DK60" s="452"/>
      <c r="DL60" s="452"/>
      <c r="DM60" s="452"/>
      <c r="DN60" s="452"/>
      <c r="DO60" s="452"/>
      <c r="DP60" s="452"/>
      <c r="DQ60" s="452"/>
      <c r="DR60" s="452"/>
      <c r="DS60" s="452"/>
      <c r="DT60" s="452"/>
      <c r="DU60" s="452"/>
      <c r="DV60" s="452"/>
      <c r="DW60" s="452"/>
      <c r="DX60" s="452"/>
      <c r="DY60" s="452"/>
      <c r="DZ60" s="452"/>
      <c r="EA60" s="452"/>
      <c r="EB60" s="452"/>
      <c r="EC60" s="452"/>
      <c r="ED60" s="452"/>
      <c r="EE60" s="452"/>
      <c r="EF60" s="452"/>
      <c r="EG60" s="452"/>
      <c r="EH60" s="452"/>
      <c r="EI60" s="452"/>
      <c r="EJ60" s="452"/>
      <c r="EK60" s="452"/>
      <c r="EL60" s="452"/>
      <c r="EM60" s="452"/>
      <c r="EN60" s="452"/>
      <c r="EO60" s="452"/>
      <c r="EP60" s="452"/>
      <c r="EQ60" s="452"/>
      <c r="ER60" s="452"/>
      <c r="ES60" s="452"/>
      <c r="ET60" s="452"/>
      <c r="EU60" s="452"/>
      <c r="EV60" s="452"/>
      <c r="EW60" s="452"/>
      <c r="EX60" s="452"/>
      <c r="EY60" s="452"/>
      <c r="EZ60" s="452"/>
      <c r="FA60" s="452"/>
      <c r="FB60" s="452"/>
      <c r="FC60" s="452"/>
      <c r="FD60" s="452"/>
      <c r="FE60" s="452"/>
      <c r="FF60" s="452"/>
      <c r="FG60" s="452"/>
      <c r="FH60" s="452"/>
      <c r="FI60" s="452"/>
      <c r="FJ60" s="452"/>
      <c r="FK60" s="452"/>
      <c r="FL60" s="452"/>
      <c r="FM60" s="452"/>
      <c r="FN60" s="452"/>
      <c r="FO60" s="452"/>
      <c r="FP60" s="452"/>
      <c r="FQ60" s="452"/>
      <c r="FR60" s="452"/>
      <c r="FS60" s="452"/>
      <c r="FT60" s="452"/>
      <c r="FU60" s="452"/>
      <c r="FV60" s="452"/>
      <c r="FW60" s="452"/>
      <c r="FX60" s="452"/>
      <c r="FY60" s="452"/>
      <c r="FZ60" s="452"/>
      <c r="GA60" s="452"/>
      <c r="GB60" s="452"/>
      <c r="GC60" s="452"/>
      <c r="GD60" s="452"/>
      <c r="GE60" s="452"/>
      <c r="GF60" s="452"/>
      <c r="GG60" s="452"/>
      <c r="GH60" s="452"/>
      <c r="GI60" s="452"/>
      <c r="GJ60" s="452"/>
      <c r="GK60" s="452"/>
      <c r="GL60" s="452"/>
      <c r="GM60" s="452"/>
      <c r="GN60" s="452"/>
      <c r="GO60" s="452"/>
      <c r="GP60" s="452"/>
      <c r="GQ60" s="452"/>
      <c r="GR60" s="452"/>
      <c r="GS60" s="452"/>
      <c r="GT60" s="452"/>
      <c r="GU60" s="452"/>
      <c r="GV60" s="452"/>
      <c r="GW60" s="452"/>
      <c r="GX60" s="452"/>
      <c r="GY60" s="452"/>
      <c r="GZ60" s="452"/>
      <c r="HA60" s="452"/>
      <c r="HB60" s="452"/>
      <c r="HC60" s="452"/>
      <c r="HD60" s="452"/>
      <c r="HE60" s="452"/>
      <c r="HF60" s="452"/>
      <c r="HG60" s="452"/>
      <c r="HH60" s="452"/>
      <c r="HI60" s="452"/>
      <c r="HJ60" s="452"/>
      <c r="HK60" s="452"/>
      <c r="HL60" s="452"/>
      <c r="HM60" s="452"/>
      <c r="HN60" s="452"/>
      <c r="HO60" s="452"/>
      <c r="HP60" s="452"/>
      <c r="HQ60" s="452"/>
      <c r="HR60" s="452"/>
      <c r="HS60" s="452"/>
      <c r="HT60" s="452"/>
      <c r="HU60" s="452"/>
      <c r="HV60" s="452"/>
      <c r="HW60" s="452"/>
      <c r="HX60" s="452"/>
      <c r="HY60" s="452"/>
      <c r="HZ60" s="452"/>
      <c r="IA60" s="452"/>
      <c r="IB60" s="452"/>
      <c r="IC60" s="452"/>
      <c r="ID60" s="452"/>
      <c r="IE60" s="452"/>
      <c r="IF60" s="452"/>
    </row>
    <row r="61" spans="1:240" s="453" customFormat="1" ht="109.5" customHeight="1" x14ac:dyDescent="0.2">
      <c r="A61" s="25">
        <v>55</v>
      </c>
      <c r="B61" s="20" t="s">
        <v>174</v>
      </c>
      <c r="C61" s="26" t="s">
        <v>18</v>
      </c>
      <c r="D61" s="27" t="s">
        <v>253</v>
      </c>
      <c r="E61" s="168">
        <v>312020601</v>
      </c>
      <c r="F61" s="167" t="s">
        <v>168</v>
      </c>
      <c r="G61" s="18" t="s">
        <v>88</v>
      </c>
      <c r="H61" s="13" t="s">
        <v>30</v>
      </c>
      <c r="I61" s="30">
        <v>0</v>
      </c>
      <c r="J61" s="30"/>
      <c r="K61" s="8">
        <v>42410</v>
      </c>
      <c r="L61" s="31">
        <v>42492</v>
      </c>
      <c r="M61" s="31">
        <f>L61+5</f>
        <v>42497</v>
      </c>
      <c r="N61" s="9">
        <v>365</v>
      </c>
      <c r="O61" s="31">
        <f>M61+N61</f>
        <v>42862</v>
      </c>
      <c r="P61" s="10" t="s">
        <v>308</v>
      </c>
      <c r="Q61" s="29" t="s">
        <v>172</v>
      </c>
      <c r="R61" s="14" t="s">
        <v>173</v>
      </c>
      <c r="S61" s="334" t="s">
        <v>436</v>
      </c>
      <c r="T61" s="283"/>
      <c r="U61" s="283"/>
      <c r="V61" s="334"/>
      <c r="W61" s="334"/>
      <c r="X61" s="334"/>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c r="BR61" s="452"/>
      <c r="BS61" s="452"/>
      <c r="BT61" s="452"/>
      <c r="BU61" s="452"/>
      <c r="BV61" s="452"/>
      <c r="BW61" s="452"/>
      <c r="BX61" s="452"/>
      <c r="BY61" s="452"/>
      <c r="BZ61" s="452"/>
      <c r="CA61" s="452"/>
      <c r="CB61" s="452"/>
      <c r="CC61" s="452"/>
      <c r="CD61" s="452"/>
      <c r="CE61" s="452"/>
      <c r="CF61" s="452"/>
      <c r="CG61" s="452"/>
      <c r="CH61" s="452"/>
      <c r="CI61" s="452"/>
      <c r="CJ61" s="452"/>
      <c r="CK61" s="452"/>
      <c r="CL61" s="452"/>
      <c r="CM61" s="452"/>
      <c r="CN61" s="452"/>
      <c r="CO61" s="452"/>
      <c r="CP61" s="452"/>
      <c r="CQ61" s="452"/>
      <c r="CR61" s="452"/>
      <c r="CS61" s="452"/>
      <c r="CT61" s="452"/>
      <c r="CU61" s="452"/>
      <c r="CV61" s="452"/>
      <c r="CW61" s="452"/>
      <c r="CX61" s="452"/>
      <c r="CY61" s="452"/>
      <c r="CZ61" s="452"/>
      <c r="DA61" s="452"/>
      <c r="DB61" s="452"/>
      <c r="DC61" s="452"/>
      <c r="DD61" s="452"/>
      <c r="DE61" s="452"/>
      <c r="DF61" s="452"/>
      <c r="DG61" s="452"/>
      <c r="DH61" s="452"/>
      <c r="DI61" s="452"/>
      <c r="DJ61" s="452"/>
      <c r="DK61" s="452"/>
      <c r="DL61" s="452"/>
      <c r="DM61" s="452"/>
      <c r="DN61" s="452"/>
      <c r="DO61" s="452"/>
      <c r="DP61" s="452"/>
      <c r="DQ61" s="452"/>
      <c r="DR61" s="452"/>
      <c r="DS61" s="452"/>
      <c r="DT61" s="452"/>
      <c r="DU61" s="452"/>
      <c r="DV61" s="452"/>
      <c r="DW61" s="452"/>
      <c r="DX61" s="452"/>
      <c r="DY61" s="452"/>
      <c r="DZ61" s="452"/>
      <c r="EA61" s="452"/>
      <c r="EB61" s="452"/>
      <c r="EC61" s="452"/>
      <c r="ED61" s="452"/>
      <c r="EE61" s="452"/>
      <c r="EF61" s="452"/>
      <c r="EG61" s="452"/>
      <c r="EH61" s="452"/>
      <c r="EI61" s="452"/>
      <c r="EJ61" s="452"/>
      <c r="EK61" s="452"/>
      <c r="EL61" s="452"/>
      <c r="EM61" s="452"/>
      <c r="EN61" s="452"/>
      <c r="EO61" s="452"/>
      <c r="EP61" s="452"/>
      <c r="EQ61" s="452"/>
      <c r="ER61" s="452"/>
      <c r="ES61" s="452"/>
      <c r="ET61" s="452"/>
      <c r="EU61" s="452"/>
      <c r="EV61" s="452"/>
      <c r="EW61" s="452"/>
      <c r="EX61" s="452"/>
      <c r="EY61" s="452"/>
      <c r="EZ61" s="452"/>
      <c r="FA61" s="452"/>
      <c r="FB61" s="452"/>
      <c r="FC61" s="452"/>
      <c r="FD61" s="452"/>
      <c r="FE61" s="452"/>
      <c r="FF61" s="452"/>
      <c r="FG61" s="452"/>
      <c r="FH61" s="452"/>
      <c r="FI61" s="452"/>
      <c r="FJ61" s="452"/>
      <c r="FK61" s="452"/>
      <c r="FL61" s="452"/>
      <c r="FM61" s="452"/>
      <c r="FN61" s="452"/>
      <c r="FO61" s="452"/>
      <c r="FP61" s="452"/>
      <c r="FQ61" s="452"/>
      <c r="FR61" s="452"/>
      <c r="FS61" s="452"/>
      <c r="FT61" s="452"/>
      <c r="FU61" s="452"/>
      <c r="FV61" s="452"/>
      <c r="FW61" s="452"/>
      <c r="FX61" s="452"/>
      <c r="FY61" s="452"/>
      <c r="FZ61" s="452"/>
      <c r="GA61" s="452"/>
      <c r="GB61" s="452"/>
      <c r="GC61" s="452"/>
      <c r="GD61" s="452"/>
      <c r="GE61" s="452"/>
      <c r="GF61" s="452"/>
      <c r="GG61" s="452"/>
      <c r="GH61" s="452"/>
      <c r="GI61" s="452"/>
      <c r="GJ61" s="452"/>
      <c r="GK61" s="452"/>
      <c r="GL61" s="452"/>
      <c r="GM61" s="452"/>
      <c r="GN61" s="452"/>
      <c r="GO61" s="452"/>
      <c r="GP61" s="452"/>
      <c r="GQ61" s="452"/>
      <c r="GR61" s="452"/>
      <c r="GS61" s="452"/>
      <c r="GT61" s="452"/>
      <c r="GU61" s="452"/>
      <c r="GV61" s="452"/>
      <c r="GW61" s="452"/>
      <c r="GX61" s="452"/>
      <c r="GY61" s="452"/>
      <c r="GZ61" s="452"/>
      <c r="HA61" s="452"/>
      <c r="HB61" s="452"/>
      <c r="HC61" s="452"/>
      <c r="HD61" s="452"/>
      <c r="HE61" s="452"/>
      <c r="HF61" s="452"/>
      <c r="HG61" s="452"/>
      <c r="HH61" s="452"/>
      <c r="HI61" s="452"/>
      <c r="HJ61" s="452"/>
      <c r="HK61" s="452"/>
      <c r="HL61" s="452"/>
      <c r="HM61" s="452"/>
      <c r="HN61" s="452"/>
      <c r="HO61" s="452"/>
      <c r="HP61" s="452"/>
      <c r="HQ61" s="452"/>
      <c r="HR61" s="452"/>
      <c r="HS61" s="452"/>
      <c r="HT61" s="452"/>
      <c r="HU61" s="452"/>
      <c r="HV61" s="452"/>
      <c r="HW61" s="452"/>
      <c r="HX61" s="452"/>
      <c r="HY61" s="452"/>
      <c r="HZ61" s="452"/>
      <c r="IA61" s="452"/>
      <c r="IB61" s="452"/>
      <c r="IC61" s="452"/>
      <c r="ID61" s="452"/>
      <c r="IE61" s="452"/>
      <c r="IF61" s="452"/>
    </row>
    <row r="62" spans="1:240" s="453" customFormat="1" ht="309.75" customHeight="1" x14ac:dyDescent="0.2">
      <c r="A62" s="25">
        <v>56</v>
      </c>
      <c r="B62" s="20" t="s">
        <v>178</v>
      </c>
      <c r="C62" s="26">
        <v>33</v>
      </c>
      <c r="D62" s="13" t="s">
        <v>26</v>
      </c>
      <c r="E62" s="326" t="s">
        <v>27</v>
      </c>
      <c r="F62" s="18" t="s">
        <v>28</v>
      </c>
      <c r="G62" s="285" t="s">
        <v>129</v>
      </c>
      <c r="H62" s="285" t="s">
        <v>257</v>
      </c>
      <c r="I62" s="30">
        <v>541800000</v>
      </c>
      <c r="J62" s="30"/>
      <c r="K62" s="335">
        <v>42342</v>
      </c>
      <c r="L62" s="335">
        <v>42473</v>
      </c>
      <c r="M62" s="335">
        <v>42539</v>
      </c>
      <c r="N62" s="30">
        <v>180</v>
      </c>
      <c r="O62" s="335">
        <v>42721</v>
      </c>
      <c r="P62" s="275" t="s">
        <v>176</v>
      </c>
      <c r="Q62" s="29" t="s">
        <v>626</v>
      </c>
      <c r="R62" s="14" t="s">
        <v>177</v>
      </c>
      <c r="S62" s="283" t="s">
        <v>343</v>
      </c>
      <c r="T62" s="349" t="s">
        <v>627</v>
      </c>
      <c r="U62" s="283" t="s">
        <v>342</v>
      </c>
      <c r="V62" s="283" t="s">
        <v>341</v>
      </c>
      <c r="W62" s="334"/>
      <c r="X62" s="334"/>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c r="BR62" s="452"/>
      <c r="BS62" s="452"/>
      <c r="BT62" s="452"/>
      <c r="BU62" s="452"/>
      <c r="BV62" s="452"/>
      <c r="BW62" s="452"/>
      <c r="BX62" s="452"/>
      <c r="BY62" s="452"/>
      <c r="BZ62" s="452"/>
      <c r="CA62" s="452"/>
      <c r="CB62" s="452"/>
      <c r="CC62" s="452"/>
      <c r="CD62" s="452"/>
      <c r="CE62" s="452"/>
      <c r="CF62" s="452"/>
      <c r="CG62" s="452"/>
      <c r="CH62" s="452"/>
      <c r="CI62" s="452"/>
      <c r="CJ62" s="452"/>
      <c r="CK62" s="452"/>
      <c r="CL62" s="452"/>
      <c r="CM62" s="452"/>
      <c r="CN62" s="452"/>
      <c r="CO62" s="452"/>
      <c r="CP62" s="452"/>
      <c r="CQ62" s="452"/>
      <c r="CR62" s="452"/>
      <c r="CS62" s="452"/>
      <c r="CT62" s="452"/>
      <c r="CU62" s="452"/>
      <c r="CV62" s="452"/>
      <c r="CW62" s="452"/>
      <c r="CX62" s="452"/>
      <c r="CY62" s="452"/>
      <c r="CZ62" s="452"/>
      <c r="DA62" s="452"/>
      <c r="DB62" s="452"/>
      <c r="DC62" s="452"/>
      <c r="DD62" s="452"/>
      <c r="DE62" s="452"/>
      <c r="DF62" s="452"/>
      <c r="DG62" s="452"/>
      <c r="DH62" s="452"/>
      <c r="DI62" s="452"/>
      <c r="DJ62" s="452"/>
      <c r="DK62" s="452"/>
      <c r="DL62" s="452"/>
      <c r="DM62" s="452"/>
      <c r="DN62" s="452"/>
      <c r="DO62" s="452"/>
      <c r="DP62" s="452"/>
      <c r="DQ62" s="452"/>
      <c r="DR62" s="452"/>
      <c r="DS62" s="452"/>
      <c r="DT62" s="452"/>
      <c r="DU62" s="452"/>
      <c r="DV62" s="452"/>
      <c r="DW62" s="452"/>
      <c r="DX62" s="452"/>
      <c r="DY62" s="452"/>
      <c r="DZ62" s="452"/>
      <c r="EA62" s="452"/>
      <c r="EB62" s="452"/>
      <c r="EC62" s="452"/>
      <c r="ED62" s="452"/>
      <c r="EE62" s="452"/>
      <c r="EF62" s="452"/>
      <c r="EG62" s="452"/>
      <c r="EH62" s="452"/>
      <c r="EI62" s="452"/>
      <c r="EJ62" s="452"/>
      <c r="EK62" s="452"/>
      <c r="EL62" s="452"/>
      <c r="EM62" s="452"/>
      <c r="EN62" s="452"/>
      <c r="EO62" s="452"/>
      <c r="EP62" s="452"/>
      <c r="EQ62" s="452"/>
      <c r="ER62" s="452"/>
      <c r="ES62" s="452"/>
      <c r="ET62" s="452"/>
      <c r="EU62" s="452"/>
      <c r="EV62" s="452"/>
      <c r="EW62" s="452"/>
      <c r="EX62" s="452"/>
      <c r="EY62" s="452"/>
      <c r="EZ62" s="452"/>
      <c r="FA62" s="452"/>
      <c r="FB62" s="452"/>
      <c r="FC62" s="452"/>
      <c r="FD62" s="452"/>
      <c r="FE62" s="452"/>
      <c r="FF62" s="452"/>
      <c r="FG62" s="452"/>
      <c r="FH62" s="452"/>
      <c r="FI62" s="452"/>
      <c r="FJ62" s="452"/>
      <c r="FK62" s="452"/>
      <c r="FL62" s="452"/>
      <c r="FM62" s="452"/>
      <c r="FN62" s="452"/>
      <c r="FO62" s="452"/>
      <c r="FP62" s="452"/>
      <c r="FQ62" s="452"/>
      <c r="FR62" s="452"/>
      <c r="FS62" s="452"/>
      <c r="FT62" s="452"/>
      <c r="FU62" s="452"/>
      <c r="FV62" s="452"/>
      <c r="FW62" s="452"/>
      <c r="FX62" s="452"/>
      <c r="FY62" s="452"/>
      <c r="FZ62" s="452"/>
      <c r="GA62" s="452"/>
      <c r="GB62" s="452"/>
      <c r="GC62" s="452"/>
      <c r="GD62" s="452"/>
      <c r="GE62" s="452"/>
      <c r="GF62" s="452"/>
      <c r="GG62" s="452"/>
      <c r="GH62" s="452"/>
      <c r="GI62" s="452"/>
      <c r="GJ62" s="452"/>
      <c r="GK62" s="452"/>
      <c r="GL62" s="452"/>
      <c r="GM62" s="452"/>
      <c r="GN62" s="452"/>
      <c r="GO62" s="452"/>
      <c r="GP62" s="452"/>
      <c r="GQ62" s="452"/>
      <c r="GR62" s="452"/>
      <c r="GS62" s="452"/>
      <c r="GT62" s="452"/>
      <c r="GU62" s="452"/>
      <c r="GV62" s="452"/>
      <c r="GW62" s="452"/>
      <c r="GX62" s="452"/>
      <c r="GY62" s="452"/>
      <c r="GZ62" s="452"/>
      <c r="HA62" s="452"/>
      <c r="HB62" s="452"/>
      <c r="HC62" s="452"/>
      <c r="HD62" s="452"/>
      <c r="HE62" s="452"/>
      <c r="HF62" s="452"/>
      <c r="HG62" s="452"/>
      <c r="HH62" s="452"/>
      <c r="HI62" s="452"/>
      <c r="HJ62" s="452"/>
      <c r="HK62" s="452"/>
      <c r="HL62" s="452"/>
      <c r="HM62" s="452"/>
      <c r="HN62" s="452"/>
      <c r="HO62" s="452"/>
      <c r="HP62" s="452"/>
      <c r="HQ62" s="452"/>
      <c r="HR62" s="452"/>
      <c r="HS62" s="452"/>
      <c r="HT62" s="452"/>
      <c r="HU62" s="452"/>
      <c r="HV62" s="452"/>
      <c r="HW62" s="452"/>
      <c r="HX62" s="452"/>
      <c r="HY62" s="452"/>
      <c r="HZ62" s="452"/>
      <c r="IA62" s="452"/>
      <c r="IB62" s="452"/>
      <c r="IC62" s="452"/>
      <c r="ID62" s="452"/>
      <c r="IE62" s="452"/>
      <c r="IF62" s="452"/>
    </row>
    <row r="63" spans="1:240" s="458" customFormat="1" ht="191.25" customHeight="1" x14ac:dyDescent="0.2">
      <c r="A63" s="25">
        <v>57</v>
      </c>
      <c r="B63" s="17" t="s">
        <v>132</v>
      </c>
      <c r="C63" s="290" t="s">
        <v>181</v>
      </c>
      <c r="D63" s="27" t="s">
        <v>133</v>
      </c>
      <c r="E63" s="266">
        <v>311020301</v>
      </c>
      <c r="F63" s="267" t="s">
        <v>406</v>
      </c>
      <c r="G63" s="12" t="s">
        <v>100</v>
      </c>
      <c r="H63" s="12" t="s">
        <v>30</v>
      </c>
      <c r="I63" s="24">
        <v>15200000</v>
      </c>
      <c r="J63" s="457"/>
      <c r="K63" s="297">
        <v>42394</v>
      </c>
      <c r="L63" s="301">
        <v>42439</v>
      </c>
      <c r="M63" s="301">
        <v>42444</v>
      </c>
      <c r="N63" s="304">
        <v>120</v>
      </c>
      <c r="O63" s="301">
        <f>M63+N63</f>
        <v>42564</v>
      </c>
      <c r="P63" s="12" t="s">
        <v>618</v>
      </c>
      <c r="Q63" s="23" t="s">
        <v>448</v>
      </c>
      <c r="R63" s="14" t="s">
        <v>449</v>
      </c>
      <c r="S63" s="288" t="s">
        <v>445</v>
      </c>
      <c r="T63" s="298" t="s">
        <v>400</v>
      </c>
      <c r="U63" s="283" t="s">
        <v>611</v>
      </c>
      <c r="V63" s="299" t="s">
        <v>365</v>
      </c>
      <c r="W63" s="299" t="s">
        <v>619</v>
      </c>
      <c r="X63" s="457"/>
    </row>
    <row r="64" spans="1:240" s="453" customFormat="1" ht="135.75" customHeight="1" x14ac:dyDescent="0.2">
      <c r="A64" s="25">
        <v>58</v>
      </c>
      <c r="B64" s="289" t="s">
        <v>180</v>
      </c>
      <c r="C64" s="290" t="s">
        <v>181</v>
      </c>
      <c r="D64" s="27" t="s">
        <v>133</v>
      </c>
      <c r="E64" s="291">
        <v>311020301</v>
      </c>
      <c r="F64" s="28" t="s">
        <v>99</v>
      </c>
      <c r="G64" s="12" t="s">
        <v>100</v>
      </c>
      <c r="H64" s="13" t="s">
        <v>260</v>
      </c>
      <c r="I64" s="292">
        <v>32000000</v>
      </c>
      <c r="J64" s="292"/>
      <c r="K64" s="8">
        <v>42396</v>
      </c>
      <c r="L64" s="8">
        <v>42444</v>
      </c>
      <c r="M64" s="31">
        <v>42449</v>
      </c>
      <c r="N64" s="9">
        <v>120</v>
      </c>
      <c r="O64" s="31">
        <v>42569</v>
      </c>
      <c r="P64" s="10" t="s">
        <v>182</v>
      </c>
      <c r="Q64" s="289" t="s">
        <v>450</v>
      </c>
      <c r="R64" s="293" t="s">
        <v>183</v>
      </c>
      <c r="S64" s="283" t="s">
        <v>452</v>
      </c>
      <c r="T64" s="351" t="s">
        <v>451</v>
      </c>
      <c r="U64" s="283" t="s">
        <v>401</v>
      </c>
      <c r="V64" s="334"/>
      <c r="W64" s="334"/>
      <c r="X64" s="334"/>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c r="BV64" s="452"/>
      <c r="BW64" s="452"/>
      <c r="BX64" s="452"/>
      <c r="BY64" s="452"/>
      <c r="BZ64" s="452"/>
      <c r="CA64" s="452"/>
      <c r="CB64" s="452"/>
      <c r="CC64" s="452"/>
      <c r="CD64" s="452"/>
      <c r="CE64" s="452"/>
      <c r="CF64" s="452"/>
      <c r="CG64" s="452"/>
      <c r="CH64" s="452"/>
      <c r="CI64" s="452"/>
      <c r="CJ64" s="452"/>
      <c r="CK64" s="452"/>
      <c r="CL64" s="452"/>
      <c r="CM64" s="452"/>
      <c r="CN64" s="452"/>
      <c r="CO64" s="452"/>
      <c r="CP64" s="452"/>
      <c r="CQ64" s="452"/>
      <c r="CR64" s="452"/>
      <c r="CS64" s="452"/>
      <c r="CT64" s="452"/>
      <c r="CU64" s="452"/>
      <c r="CV64" s="452"/>
      <c r="CW64" s="452"/>
      <c r="CX64" s="452"/>
      <c r="CY64" s="452"/>
      <c r="CZ64" s="452"/>
      <c r="DA64" s="452"/>
      <c r="DB64" s="452"/>
      <c r="DC64" s="452"/>
      <c r="DD64" s="452"/>
      <c r="DE64" s="452"/>
      <c r="DF64" s="452"/>
      <c r="DG64" s="452"/>
      <c r="DH64" s="452"/>
      <c r="DI64" s="452"/>
      <c r="DJ64" s="452"/>
      <c r="DK64" s="452"/>
      <c r="DL64" s="452"/>
      <c r="DM64" s="452"/>
      <c r="DN64" s="452"/>
      <c r="DO64" s="452"/>
      <c r="DP64" s="452"/>
      <c r="DQ64" s="452"/>
      <c r="DR64" s="452"/>
      <c r="DS64" s="452"/>
      <c r="DT64" s="452"/>
      <c r="DU64" s="452"/>
      <c r="DV64" s="452"/>
      <c r="DW64" s="452"/>
      <c r="DX64" s="452"/>
      <c r="DY64" s="452"/>
      <c r="DZ64" s="452"/>
      <c r="EA64" s="452"/>
      <c r="EB64" s="452"/>
      <c r="EC64" s="452"/>
      <c r="ED64" s="452"/>
      <c r="EE64" s="452"/>
      <c r="EF64" s="452"/>
      <c r="EG64" s="452"/>
      <c r="EH64" s="452"/>
      <c r="EI64" s="452"/>
      <c r="EJ64" s="452"/>
      <c r="EK64" s="452"/>
      <c r="EL64" s="452"/>
      <c r="EM64" s="452"/>
      <c r="EN64" s="452"/>
      <c r="EO64" s="452"/>
      <c r="EP64" s="452"/>
      <c r="EQ64" s="452"/>
      <c r="ER64" s="452"/>
      <c r="ES64" s="452"/>
      <c r="ET64" s="452"/>
      <c r="EU64" s="452"/>
      <c r="EV64" s="452"/>
      <c r="EW64" s="452"/>
      <c r="EX64" s="452"/>
      <c r="EY64" s="452"/>
      <c r="EZ64" s="452"/>
      <c r="FA64" s="452"/>
      <c r="FB64" s="452"/>
      <c r="FC64" s="452"/>
      <c r="FD64" s="452"/>
      <c r="FE64" s="452"/>
      <c r="FF64" s="452"/>
      <c r="FG64" s="452"/>
      <c r="FH64" s="452"/>
      <c r="FI64" s="452"/>
      <c r="FJ64" s="452"/>
      <c r="FK64" s="452"/>
      <c r="FL64" s="452"/>
      <c r="FM64" s="452"/>
      <c r="FN64" s="452"/>
      <c r="FO64" s="452"/>
      <c r="FP64" s="452"/>
      <c r="FQ64" s="452"/>
      <c r="FR64" s="452"/>
      <c r="FS64" s="452"/>
      <c r="FT64" s="452"/>
      <c r="FU64" s="452"/>
      <c r="FV64" s="452"/>
      <c r="FW64" s="452"/>
      <c r="FX64" s="452"/>
      <c r="FY64" s="452"/>
      <c r="FZ64" s="452"/>
      <c r="GA64" s="452"/>
      <c r="GB64" s="452"/>
      <c r="GC64" s="452"/>
      <c r="GD64" s="452"/>
      <c r="GE64" s="452"/>
      <c r="GF64" s="452"/>
      <c r="GG64" s="452"/>
      <c r="GH64" s="452"/>
      <c r="GI64" s="452"/>
      <c r="GJ64" s="452"/>
      <c r="GK64" s="452"/>
      <c r="GL64" s="452"/>
      <c r="GM64" s="452"/>
      <c r="GN64" s="452"/>
      <c r="GO64" s="452"/>
      <c r="GP64" s="452"/>
      <c r="GQ64" s="452"/>
      <c r="GR64" s="452"/>
      <c r="GS64" s="452"/>
      <c r="GT64" s="452"/>
      <c r="GU64" s="452"/>
      <c r="GV64" s="452"/>
      <c r="GW64" s="452"/>
      <c r="GX64" s="452"/>
      <c r="GY64" s="452"/>
      <c r="GZ64" s="452"/>
      <c r="HA64" s="452"/>
      <c r="HB64" s="452"/>
      <c r="HC64" s="452"/>
      <c r="HD64" s="452"/>
      <c r="HE64" s="452"/>
      <c r="HF64" s="452"/>
      <c r="HG64" s="452"/>
      <c r="HH64" s="452"/>
      <c r="HI64" s="452"/>
      <c r="HJ64" s="452"/>
      <c r="HK64" s="452"/>
      <c r="HL64" s="452"/>
      <c r="HM64" s="452"/>
      <c r="HN64" s="452"/>
      <c r="HO64" s="452"/>
      <c r="HP64" s="452"/>
      <c r="HQ64" s="452"/>
      <c r="HR64" s="452"/>
      <c r="HS64" s="452"/>
      <c r="HT64" s="452"/>
      <c r="HU64" s="452"/>
      <c r="HV64" s="452"/>
      <c r="HW64" s="452"/>
      <c r="HX64" s="452"/>
      <c r="HY64" s="452"/>
      <c r="HZ64" s="452"/>
      <c r="IA64" s="452"/>
      <c r="IB64" s="452"/>
      <c r="IC64" s="452"/>
      <c r="ID64" s="452"/>
      <c r="IE64" s="452"/>
      <c r="IF64" s="452"/>
    </row>
    <row r="65" spans="1:240" s="458" customFormat="1" ht="151.5" customHeight="1" x14ac:dyDescent="0.2">
      <c r="A65" s="25">
        <v>59</v>
      </c>
      <c r="B65" s="18" t="s">
        <v>184</v>
      </c>
      <c r="C65" s="291">
        <v>31201</v>
      </c>
      <c r="D65" s="27" t="s">
        <v>155</v>
      </c>
      <c r="E65" s="305">
        <v>3120104</v>
      </c>
      <c r="F65" s="18" t="s">
        <v>159</v>
      </c>
      <c r="G65" s="18" t="s">
        <v>37</v>
      </c>
      <c r="H65" s="275" t="s">
        <v>72</v>
      </c>
      <c r="I65" s="286">
        <v>7000000</v>
      </c>
      <c r="J65" s="286"/>
      <c r="K65" s="8">
        <v>42466</v>
      </c>
      <c r="L65" s="31">
        <v>42529</v>
      </c>
      <c r="M65" s="31">
        <v>42534</v>
      </c>
      <c r="N65" s="294">
        <v>60</v>
      </c>
      <c r="O65" s="31">
        <v>42594</v>
      </c>
      <c r="P65" s="343" t="s">
        <v>185</v>
      </c>
      <c r="Q65" s="29" t="s">
        <v>186</v>
      </c>
      <c r="R65" s="14" t="s">
        <v>187</v>
      </c>
      <c r="S65" s="345" t="s">
        <v>348</v>
      </c>
      <c r="T65" s="459"/>
      <c r="U65" s="459"/>
      <c r="V65" s="459"/>
      <c r="W65" s="459"/>
      <c r="X65" s="459"/>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460"/>
      <c r="BV65" s="460"/>
      <c r="BW65" s="460"/>
      <c r="BX65" s="460"/>
      <c r="BY65" s="460"/>
      <c r="BZ65" s="460"/>
      <c r="CA65" s="460"/>
      <c r="CB65" s="460"/>
      <c r="CC65" s="460"/>
      <c r="CD65" s="460"/>
      <c r="CE65" s="460"/>
      <c r="CF65" s="460"/>
      <c r="CG65" s="460"/>
      <c r="CH65" s="460"/>
      <c r="CI65" s="460"/>
      <c r="CJ65" s="460"/>
      <c r="CK65" s="460"/>
      <c r="CL65" s="460"/>
      <c r="CM65" s="460"/>
      <c r="CN65" s="460"/>
      <c r="CO65" s="460"/>
      <c r="CP65" s="460"/>
      <c r="CQ65" s="460"/>
      <c r="CR65" s="460"/>
      <c r="CS65" s="460"/>
      <c r="CT65" s="460"/>
      <c r="CU65" s="460"/>
      <c r="CV65" s="460"/>
      <c r="CW65" s="460"/>
      <c r="CX65" s="460"/>
      <c r="CY65" s="460"/>
      <c r="CZ65" s="460"/>
      <c r="DA65" s="460"/>
      <c r="DB65" s="460"/>
      <c r="DC65" s="460"/>
      <c r="DD65" s="460"/>
      <c r="DE65" s="460"/>
      <c r="DF65" s="460"/>
      <c r="DG65" s="460"/>
      <c r="DH65" s="460"/>
      <c r="DI65" s="460"/>
      <c r="DJ65" s="460"/>
      <c r="DK65" s="460"/>
      <c r="DL65" s="460"/>
      <c r="DM65" s="460"/>
      <c r="DN65" s="460"/>
      <c r="DO65" s="460"/>
      <c r="DP65" s="460"/>
      <c r="DQ65" s="460"/>
      <c r="DR65" s="460"/>
      <c r="DS65" s="460"/>
      <c r="DT65" s="460"/>
      <c r="DU65" s="460"/>
      <c r="DV65" s="460"/>
      <c r="DW65" s="460"/>
      <c r="DX65" s="460"/>
      <c r="DY65" s="460"/>
      <c r="DZ65" s="460"/>
      <c r="EA65" s="460"/>
      <c r="EB65" s="460"/>
      <c r="EC65" s="460"/>
      <c r="ED65" s="460"/>
      <c r="EE65" s="460"/>
      <c r="EF65" s="460"/>
      <c r="EG65" s="460"/>
      <c r="EH65" s="460"/>
      <c r="EI65" s="460"/>
      <c r="EJ65" s="460"/>
      <c r="EK65" s="460"/>
      <c r="EL65" s="460"/>
      <c r="EM65" s="460"/>
      <c r="EN65" s="460"/>
      <c r="EO65" s="460"/>
      <c r="EP65" s="460"/>
      <c r="EQ65" s="460"/>
      <c r="ER65" s="460"/>
      <c r="ES65" s="460"/>
      <c r="ET65" s="460"/>
      <c r="EU65" s="460"/>
      <c r="EV65" s="460"/>
      <c r="EW65" s="460"/>
      <c r="EX65" s="460"/>
      <c r="EY65" s="460"/>
      <c r="EZ65" s="460"/>
      <c r="FA65" s="460"/>
      <c r="FB65" s="460"/>
      <c r="FC65" s="460"/>
      <c r="FD65" s="460"/>
      <c r="FE65" s="460"/>
      <c r="FF65" s="460"/>
      <c r="FG65" s="460"/>
      <c r="FH65" s="460"/>
      <c r="FI65" s="460"/>
      <c r="FJ65" s="460"/>
      <c r="FK65" s="460"/>
      <c r="FL65" s="460"/>
      <c r="FM65" s="460"/>
      <c r="FN65" s="460"/>
      <c r="FO65" s="460"/>
      <c r="FP65" s="460"/>
      <c r="FQ65" s="460"/>
      <c r="FR65" s="460"/>
      <c r="FS65" s="460"/>
      <c r="FT65" s="460"/>
      <c r="FU65" s="460"/>
      <c r="FV65" s="460"/>
      <c r="FW65" s="460"/>
      <c r="FX65" s="460"/>
      <c r="FY65" s="460"/>
      <c r="FZ65" s="460"/>
      <c r="GA65" s="460"/>
      <c r="GB65" s="460"/>
      <c r="GC65" s="460"/>
      <c r="GD65" s="460"/>
      <c r="GE65" s="460"/>
      <c r="GF65" s="460"/>
      <c r="GG65" s="460"/>
      <c r="GH65" s="460"/>
      <c r="GI65" s="460"/>
      <c r="GJ65" s="460"/>
      <c r="GK65" s="460"/>
      <c r="GL65" s="460"/>
      <c r="GM65" s="460"/>
      <c r="GN65" s="460"/>
      <c r="GO65" s="460"/>
      <c r="GP65" s="460"/>
      <c r="GQ65" s="460"/>
      <c r="GR65" s="460"/>
      <c r="GS65" s="460"/>
      <c r="GT65" s="460"/>
      <c r="GU65" s="460"/>
      <c r="GV65" s="460"/>
      <c r="GW65" s="460"/>
      <c r="GX65" s="460"/>
      <c r="GY65" s="460"/>
      <c r="GZ65" s="460"/>
      <c r="HA65" s="460"/>
      <c r="HB65" s="460"/>
      <c r="HC65" s="460"/>
      <c r="HD65" s="460"/>
      <c r="HE65" s="460"/>
      <c r="HF65" s="460"/>
      <c r="HG65" s="460"/>
      <c r="HH65" s="460"/>
      <c r="HI65" s="460"/>
      <c r="HJ65" s="460"/>
      <c r="HK65" s="460"/>
      <c r="HL65" s="460"/>
      <c r="HM65" s="460"/>
      <c r="HN65" s="460"/>
      <c r="HO65" s="460"/>
      <c r="HP65" s="460"/>
      <c r="HQ65" s="460"/>
      <c r="HR65" s="460"/>
      <c r="HS65" s="460"/>
      <c r="HT65" s="460"/>
      <c r="HU65" s="460"/>
      <c r="HV65" s="460"/>
      <c r="HW65" s="460"/>
      <c r="HX65" s="460"/>
      <c r="HY65" s="460"/>
      <c r="HZ65" s="460"/>
      <c r="IA65" s="460"/>
      <c r="IB65" s="460"/>
      <c r="IC65" s="460"/>
      <c r="ID65" s="460"/>
      <c r="IE65" s="460"/>
      <c r="IF65" s="460"/>
    </row>
    <row r="66" spans="1:240" s="458" customFormat="1" ht="165.75" customHeight="1" x14ac:dyDescent="0.2">
      <c r="A66" s="25">
        <v>60</v>
      </c>
      <c r="B66" s="18" t="s">
        <v>184</v>
      </c>
      <c r="C66" s="291">
        <v>31201</v>
      </c>
      <c r="D66" s="27" t="s">
        <v>155</v>
      </c>
      <c r="E66" s="305">
        <v>3120104</v>
      </c>
      <c r="F66" s="18" t="s">
        <v>159</v>
      </c>
      <c r="G66" s="18" t="s">
        <v>29</v>
      </c>
      <c r="H66" s="275" t="s">
        <v>21</v>
      </c>
      <c r="I66" s="286">
        <v>124153362</v>
      </c>
      <c r="J66" s="286"/>
      <c r="K66" s="31">
        <v>42556</v>
      </c>
      <c r="L66" s="31">
        <v>42640</v>
      </c>
      <c r="M66" s="31">
        <v>42643</v>
      </c>
      <c r="N66" s="294">
        <v>90</v>
      </c>
      <c r="O66" s="31">
        <v>42733</v>
      </c>
      <c r="P66" s="18" t="s">
        <v>188</v>
      </c>
      <c r="Q66" s="344" t="s">
        <v>189</v>
      </c>
      <c r="R66" s="14" t="s">
        <v>190</v>
      </c>
      <c r="S66" s="345" t="s">
        <v>348</v>
      </c>
      <c r="T66" s="459"/>
      <c r="U66" s="459"/>
      <c r="V66" s="459"/>
      <c r="W66" s="459"/>
      <c r="X66" s="459"/>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c r="BK66" s="460"/>
      <c r="BL66" s="460"/>
      <c r="BM66" s="460"/>
      <c r="BN66" s="460"/>
      <c r="BO66" s="460"/>
      <c r="BP66" s="460"/>
      <c r="BQ66" s="460"/>
      <c r="BR66" s="460"/>
      <c r="BS66" s="460"/>
      <c r="BT66" s="460"/>
      <c r="BU66" s="460"/>
      <c r="BV66" s="460"/>
      <c r="BW66" s="460"/>
      <c r="BX66" s="460"/>
      <c r="BY66" s="460"/>
      <c r="BZ66" s="460"/>
      <c r="CA66" s="460"/>
      <c r="CB66" s="460"/>
      <c r="CC66" s="460"/>
      <c r="CD66" s="460"/>
      <c r="CE66" s="460"/>
      <c r="CF66" s="460"/>
      <c r="CG66" s="460"/>
      <c r="CH66" s="460"/>
      <c r="CI66" s="460"/>
      <c r="CJ66" s="460"/>
      <c r="CK66" s="460"/>
      <c r="CL66" s="460"/>
      <c r="CM66" s="460"/>
      <c r="CN66" s="460"/>
      <c r="CO66" s="460"/>
      <c r="CP66" s="460"/>
      <c r="CQ66" s="460"/>
      <c r="CR66" s="460"/>
      <c r="CS66" s="460"/>
      <c r="CT66" s="460"/>
      <c r="CU66" s="460"/>
      <c r="CV66" s="460"/>
      <c r="CW66" s="460"/>
      <c r="CX66" s="460"/>
      <c r="CY66" s="460"/>
      <c r="CZ66" s="460"/>
      <c r="DA66" s="460"/>
      <c r="DB66" s="460"/>
      <c r="DC66" s="460"/>
      <c r="DD66" s="460"/>
      <c r="DE66" s="460"/>
      <c r="DF66" s="460"/>
      <c r="DG66" s="460"/>
      <c r="DH66" s="460"/>
      <c r="DI66" s="460"/>
      <c r="DJ66" s="460"/>
      <c r="DK66" s="460"/>
      <c r="DL66" s="460"/>
      <c r="DM66" s="460"/>
      <c r="DN66" s="460"/>
      <c r="DO66" s="460"/>
      <c r="DP66" s="460"/>
      <c r="DQ66" s="460"/>
      <c r="DR66" s="460"/>
      <c r="DS66" s="460"/>
      <c r="DT66" s="460"/>
      <c r="DU66" s="460"/>
      <c r="DV66" s="460"/>
      <c r="DW66" s="460"/>
      <c r="DX66" s="460"/>
      <c r="DY66" s="460"/>
      <c r="DZ66" s="460"/>
      <c r="EA66" s="460"/>
      <c r="EB66" s="460"/>
      <c r="EC66" s="460"/>
      <c r="ED66" s="460"/>
      <c r="EE66" s="460"/>
      <c r="EF66" s="460"/>
      <c r="EG66" s="460"/>
      <c r="EH66" s="460"/>
      <c r="EI66" s="460"/>
      <c r="EJ66" s="460"/>
      <c r="EK66" s="460"/>
      <c r="EL66" s="460"/>
      <c r="EM66" s="460"/>
      <c r="EN66" s="460"/>
      <c r="EO66" s="460"/>
      <c r="EP66" s="460"/>
      <c r="EQ66" s="460"/>
      <c r="ER66" s="460"/>
      <c r="ES66" s="460"/>
      <c r="ET66" s="460"/>
      <c r="EU66" s="460"/>
      <c r="EV66" s="460"/>
      <c r="EW66" s="460"/>
      <c r="EX66" s="460"/>
      <c r="EY66" s="460"/>
      <c r="EZ66" s="460"/>
      <c r="FA66" s="460"/>
      <c r="FB66" s="460"/>
      <c r="FC66" s="460"/>
      <c r="FD66" s="460"/>
      <c r="FE66" s="460"/>
      <c r="FF66" s="460"/>
      <c r="FG66" s="460"/>
      <c r="FH66" s="460"/>
      <c r="FI66" s="460"/>
      <c r="FJ66" s="460"/>
      <c r="FK66" s="460"/>
      <c r="FL66" s="460"/>
      <c r="FM66" s="460"/>
      <c r="FN66" s="460"/>
      <c r="FO66" s="460"/>
      <c r="FP66" s="460"/>
      <c r="FQ66" s="460"/>
      <c r="FR66" s="460"/>
      <c r="FS66" s="460"/>
      <c r="FT66" s="460"/>
      <c r="FU66" s="460"/>
      <c r="FV66" s="460"/>
      <c r="FW66" s="460"/>
      <c r="FX66" s="460"/>
      <c r="FY66" s="460"/>
      <c r="FZ66" s="460"/>
      <c r="GA66" s="460"/>
      <c r="GB66" s="460"/>
      <c r="GC66" s="460"/>
      <c r="GD66" s="460"/>
      <c r="GE66" s="460"/>
      <c r="GF66" s="460"/>
      <c r="GG66" s="460"/>
      <c r="GH66" s="460"/>
      <c r="GI66" s="460"/>
      <c r="GJ66" s="460"/>
      <c r="GK66" s="460"/>
      <c r="GL66" s="460"/>
      <c r="GM66" s="460"/>
      <c r="GN66" s="460"/>
      <c r="GO66" s="460"/>
      <c r="GP66" s="460"/>
      <c r="GQ66" s="460"/>
      <c r="GR66" s="460"/>
      <c r="GS66" s="460"/>
      <c r="GT66" s="460"/>
      <c r="GU66" s="460"/>
      <c r="GV66" s="460"/>
      <c r="GW66" s="460"/>
      <c r="GX66" s="460"/>
      <c r="GY66" s="460"/>
      <c r="GZ66" s="460"/>
      <c r="HA66" s="460"/>
      <c r="HB66" s="460"/>
      <c r="HC66" s="460"/>
      <c r="HD66" s="460"/>
      <c r="HE66" s="460"/>
      <c r="HF66" s="460"/>
      <c r="HG66" s="460"/>
      <c r="HH66" s="460"/>
      <c r="HI66" s="460"/>
      <c r="HJ66" s="460"/>
      <c r="HK66" s="460"/>
      <c r="HL66" s="460"/>
      <c r="HM66" s="460"/>
      <c r="HN66" s="460"/>
      <c r="HO66" s="460"/>
      <c r="HP66" s="460"/>
      <c r="HQ66" s="460"/>
      <c r="HR66" s="460"/>
      <c r="HS66" s="460"/>
      <c r="HT66" s="460"/>
      <c r="HU66" s="460"/>
      <c r="HV66" s="460"/>
      <c r="HW66" s="460"/>
      <c r="HX66" s="460"/>
      <c r="HY66" s="460"/>
      <c r="HZ66" s="460"/>
      <c r="IA66" s="460"/>
      <c r="IB66" s="460"/>
      <c r="IC66" s="460"/>
      <c r="ID66" s="460"/>
      <c r="IE66" s="460"/>
      <c r="IF66" s="460"/>
    </row>
    <row r="67" spans="1:240" s="314" customFormat="1" ht="108" customHeight="1" x14ac:dyDescent="0.2">
      <c r="A67" s="25">
        <v>61</v>
      </c>
      <c r="B67" s="18" t="s">
        <v>184</v>
      </c>
      <c r="C67" s="291">
        <v>31201</v>
      </c>
      <c r="D67" s="27" t="s">
        <v>155</v>
      </c>
      <c r="E67" s="305">
        <v>3120103</v>
      </c>
      <c r="F67" s="18" t="s">
        <v>191</v>
      </c>
      <c r="G67" s="18" t="s">
        <v>29</v>
      </c>
      <c r="H67" s="275" t="s">
        <v>21</v>
      </c>
      <c r="I67" s="286">
        <v>108318032</v>
      </c>
      <c r="J67" s="286"/>
      <c r="K67" s="31">
        <v>42348</v>
      </c>
      <c r="L67" s="31">
        <v>42425</v>
      </c>
      <c r="M67" s="31">
        <v>42430</v>
      </c>
      <c r="N67" s="294">
        <v>365</v>
      </c>
      <c r="O67" s="31">
        <v>42795</v>
      </c>
      <c r="P67" s="288" t="s">
        <v>192</v>
      </c>
      <c r="Q67" s="295" t="s">
        <v>353</v>
      </c>
      <c r="R67" s="296" t="s">
        <v>465</v>
      </c>
      <c r="S67" s="345" t="s">
        <v>348</v>
      </c>
      <c r="T67" s="346" t="s">
        <v>344</v>
      </c>
      <c r="U67" s="345" t="s">
        <v>345</v>
      </c>
      <c r="V67" s="454"/>
      <c r="W67" s="454"/>
      <c r="X67" s="454"/>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c r="CC67" s="455"/>
      <c r="CD67" s="455"/>
      <c r="CE67" s="455"/>
      <c r="CF67" s="455"/>
      <c r="CG67" s="455"/>
      <c r="CH67" s="455"/>
      <c r="CI67" s="455"/>
      <c r="CJ67" s="455"/>
      <c r="CK67" s="455"/>
      <c r="CL67" s="455"/>
      <c r="CM67" s="455"/>
      <c r="CN67" s="455"/>
      <c r="CO67" s="455"/>
      <c r="CP67" s="455"/>
      <c r="CQ67" s="455"/>
      <c r="CR67" s="455"/>
      <c r="CS67" s="455"/>
      <c r="CT67" s="455"/>
      <c r="CU67" s="455"/>
      <c r="CV67" s="455"/>
      <c r="CW67" s="455"/>
      <c r="CX67" s="455"/>
      <c r="CY67" s="455"/>
      <c r="CZ67" s="455"/>
      <c r="DA67" s="455"/>
      <c r="DB67" s="455"/>
      <c r="DC67" s="455"/>
      <c r="DD67" s="455"/>
      <c r="DE67" s="455"/>
      <c r="DF67" s="455"/>
      <c r="DG67" s="455"/>
      <c r="DH67" s="455"/>
      <c r="DI67" s="455"/>
      <c r="DJ67" s="455"/>
      <c r="DK67" s="455"/>
      <c r="DL67" s="455"/>
      <c r="DM67" s="455"/>
      <c r="DN67" s="455"/>
      <c r="DO67" s="455"/>
      <c r="DP67" s="455"/>
      <c r="DQ67" s="455"/>
      <c r="DR67" s="455"/>
      <c r="DS67" s="455"/>
      <c r="DT67" s="455"/>
      <c r="DU67" s="455"/>
      <c r="DV67" s="455"/>
      <c r="DW67" s="455"/>
      <c r="DX67" s="455"/>
      <c r="DY67" s="455"/>
      <c r="DZ67" s="455"/>
      <c r="EA67" s="455"/>
      <c r="EB67" s="455"/>
      <c r="EC67" s="455"/>
      <c r="ED67" s="455"/>
      <c r="EE67" s="455"/>
      <c r="EF67" s="455"/>
      <c r="EG67" s="455"/>
      <c r="EH67" s="455"/>
      <c r="EI67" s="455"/>
      <c r="EJ67" s="455"/>
      <c r="EK67" s="455"/>
      <c r="EL67" s="455"/>
      <c r="EM67" s="455"/>
      <c r="EN67" s="455"/>
      <c r="EO67" s="455"/>
      <c r="EP67" s="455"/>
      <c r="EQ67" s="455"/>
      <c r="ER67" s="455"/>
      <c r="ES67" s="455"/>
      <c r="ET67" s="455"/>
      <c r="EU67" s="455"/>
      <c r="EV67" s="455"/>
      <c r="EW67" s="455"/>
      <c r="EX67" s="455"/>
      <c r="EY67" s="455"/>
      <c r="EZ67" s="455"/>
      <c r="FA67" s="455"/>
      <c r="FB67" s="455"/>
      <c r="FC67" s="455"/>
      <c r="FD67" s="455"/>
      <c r="FE67" s="455"/>
      <c r="FF67" s="455"/>
      <c r="FG67" s="455"/>
      <c r="FH67" s="455"/>
      <c r="FI67" s="455"/>
      <c r="FJ67" s="455"/>
      <c r="FK67" s="455"/>
      <c r="FL67" s="455"/>
      <c r="FM67" s="455"/>
      <c r="FN67" s="455"/>
      <c r="FO67" s="455"/>
      <c r="FP67" s="455"/>
      <c r="FQ67" s="455"/>
      <c r="FR67" s="455"/>
      <c r="FS67" s="455"/>
      <c r="FT67" s="455"/>
      <c r="FU67" s="455"/>
      <c r="FV67" s="455"/>
      <c r="FW67" s="455"/>
      <c r="FX67" s="455"/>
      <c r="FY67" s="455"/>
      <c r="FZ67" s="455"/>
      <c r="GA67" s="455"/>
      <c r="GB67" s="455"/>
      <c r="GC67" s="455"/>
      <c r="GD67" s="455"/>
      <c r="GE67" s="455"/>
      <c r="GF67" s="455"/>
      <c r="GG67" s="455"/>
      <c r="GH67" s="455"/>
      <c r="GI67" s="455"/>
      <c r="GJ67" s="455"/>
      <c r="GK67" s="455"/>
      <c r="GL67" s="455"/>
      <c r="GM67" s="455"/>
      <c r="GN67" s="455"/>
      <c r="GO67" s="455"/>
      <c r="GP67" s="455"/>
      <c r="GQ67" s="455"/>
      <c r="GR67" s="455"/>
      <c r="GS67" s="455"/>
      <c r="GT67" s="455"/>
      <c r="GU67" s="455"/>
      <c r="GV67" s="455"/>
      <c r="GW67" s="455"/>
      <c r="GX67" s="455"/>
      <c r="GY67" s="455"/>
      <c r="GZ67" s="455"/>
      <c r="HA67" s="455"/>
      <c r="HB67" s="455"/>
      <c r="HC67" s="455"/>
      <c r="HD67" s="455"/>
      <c r="HE67" s="455"/>
      <c r="HF67" s="455"/>
      <c r="HG67" s="455"/>
      <c r="HH67" s="455"/>
      <c r="HI67" s="455"/>
      <c r="HJ67" s="455"/>
      <c r="HK67" s="455"/>
      <c r="HL67" s="455"/>
      <c r="HM67" s="455"/>
      <c r="HN67" s="455"/>
      <c r="HO67" s="455"/>
      <c r="HP67" s="455"/>
      <c r="HQ67" s="455"/>
      <c r="HR67" s="455"/>
      <c r="HS67" s="455"/>
      <c r="HT67" s="455"/>
      <c r="HU67" s="455"/>
      <c r="HV67" s="455"/>
      <c r="HW67" s="455"/>
      <c r="HX67" s="455"/>
      <c r="HY67" s="455"/>
      <c r="HZ67" s="455"/>
      <c r="IA67" s="455"/>
      <c r="IB67" s="455"/>
      <c r="IC67" s="455"/>
      <c r="ID67" s="455"/>
      <c r="IE67" s="455"/>
      <c r="IF67" s="455"/>
    </row>
    <row r="68" spans="1:240" s="458" customFormat="1" ht="114.75" customHeight="1" x14ac:dyDescent="0.2">
      <c r="A68" s="25">
        <v>62</v>
      </c>
      <c r="B68" s="18" t="s">
        <v>184</v>
      </c>
      <c r="C68" s="26" t="s">
        <v>18</v>
      </c>
      <c r="D68" s="27" t="s">
        <v>253</v>
      </c>
      <c r="E68" s="305">
        <v>312020501</v>
      </c>
      <c r="F68" s="18" t="s">
        <v>193</v>
      </c>
      <c r="G68" s="18" t="s">
        <v>37</v>
      </c>
      <c r="H68" s="275" t="s">
        <v>21</v>
      </c>
      <c r="I68" s="286">
        <v>25456345</v>
      </c>
      <c r="J68" s="286"/>
      <c r="K68" s="31">
        <v>42496</v>
      </c>
      <c r="L68" s="31">
        <v>42559</v>
      </c>
      <c r="M68" s="31">
        <v>42565</v>
      </c>
      <c r="N68" s="294">
        <v>365</v>
      </c>
      <c r="O68" s="31">
        <v>42930</v>
      </c>
      <c r="P68" s="288" t="s">
        <v>194</v>
      </c>
      <c r="Q68" s="295" t="s">
        <v>195</v>
      </c>
      <c r="R68" s="296" t="s">
        <v>196</v>
      </c>
      <c r="S68" s="345" t="s">
        <v>348</v>
      </c>
      <c r="T68" s="459"/>
      <c r="U68" s="459"/>
      <c r="V68" s="459"/>
      <c r="W68" s="459"/>
      <c r="X68" s="459"/>
      <c r="Y68" s="46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60"/>
      <c r="AX68" s="460"/>
      <c r="AY68" s="460"/>
      <c r="AZ68" s="460"/>
      <c r="BA68" s="460"/>
      <c r="BB68" s="460"/>
      <c r="BC68" s="460"/>
      <c r="BD68" s="460"/>
      <c r="BE68" s="460"/>
      <c r="BF68" s="460"/>
      <c r="BG68" s="460"/>
      <c r="BH68" s="460"/>
      <c r="BI68" s="460"/>
      <c r="BJ68" s="460"/>
      <c r="BK68" s="460"/>
      <c r="BL68" s="460"/>
      <c r="BM68" s="460"/>
      <c r="BN68" s="460"/>
      <c r="BO68" s="460"/>
      <c r="BP68" s="460"/>
      <c r="BQ68" s="460"/>
      <c r="BR68" s="460"/>
      <c r="BS68" s="460"/>
      <c r="BT68" s="460"/>
      <c r="BU68" s="460"/>
      <c r="BV68" s="460"/>
      <c r="BW68" s="460"/>
      <c r="BX68" s="460"/>
      <c r="BY68" s="460"/>
      <c r="BZ68" s="460"/>
      <c r="CA68" s="460"/>
      <c r="CB68" s="460"/>
      <c r="CC68" s="460"/>
      <c r="CD68" s="460"/>
      <c r="CE68" s="460"/>
      <c r="CF68" s="460"/>
      <c r="CG68" s="460"/>
      <c r="CH68" s="460"/>
      <c r="CI68" s="460"/>
      <c r="CJ68" s="460"/>
      <c r="CK68" s="460"/>
      <c r="CL68" s="460"/>
      <c r="CM68" s="460"/>
      <c r="CN68" s="460"/>
      <c r="CO68" s="460"/>
      <c r="CP68" s="460"/>
      <c r="CQ68" s="460"/>
      <c r="CR68" s="460"/>
      <c r="CS68" s="460"/>
      <c r="CT68" s="460"/>
      <c r="CU68" s="460"/>
      <c r="CV68" s="460"/>
      <c r="CW68" s="460"/>
      <c r="CX68" s="460"/>
      <c r="CY68" s="460"/>
      <c r="CZ68" s="460"/>
      <c r="DA68" s="460"/>
      <c r="DB68" s="460"/>
      <c r="DC68" s="460"/>
      <c r="DD68" s="460"/>
      <c r="DE68" s="460"/>
      <c r="DF68" s="460"/>
      <c r="DG68" s="460"/>
      <c r="DH68" s="460"/>
      <c r="DI68" s="460"/>
      <c r="DJ68" s="460"/>
      <c r="DK68" s="460"/>
      <c r="DL68" s="460"/>
      <c r="DM68" s="460"/>
      <c r="DN68" s="460"/>
      <c r="DO68" s="460"/>
      <c r="DP68" s="460"/>
      <c r="DQ68" s="460"/>
      <c r="DR68" s="460"/>
      <c r="DS68" s="460"/>
      <c r="DT68" s="460"/>
      <c r="DU68" s="460"/>
      <c r="DV68" s="460"/>
      <c r="DW68" s="460"/>
      <c r="DX68" s="460"/>
      <c r="DY68" s="460"/>
      <c r="DZ68" s="460"/>
      <c r="EA68" s="460"/>
      <c r="EB68" s="460"/>
      <c r="EC68" s="460"/>
      <c r="ED68" s="460"/>
      <c r="EE68" s="460"/>
      <c r="EF68" s="460"/>
      <c r="EG68" s="460"/>
      <c r="EH68" s="460"/>
      <c r="EI68" s="460"/>
      <c r="EJ68" s="460"/>
      <c r="EK68" s="460"/>
      <c r="EL68" s="460"/>
      <c r="EM68" s="460"/>
      <c r="EN68" s="460"/>
      <c r="EO68" s="460"/>
      <c r="EP68" s="460"/>
      <c r="EQ68" s="460"/>
      <c r="ER68" s="460"/>
      <c r="ES68" s="460"/>
      <c r="ET68" s="460"/>
      <c r="EU68" s="460"/>
      <c r="EV68" s="460"/>
      <c r="EW68" s="460"/>
      <c r="EX68" s="460"/>
      <c r="EY68" s="460"/>
      <c r="EZ68" s="460"/>
      <c r="FA68" s="460"/>
      <c r="FB68" s="460"/>
      <c r="FC68" s="460"/>
      <c r="FD68" s="460"/>
      <c r="FE68" s="460"/>
      <c r="FF68" s="460"/>
      <c r="FG68" s="460"/>
      <c r="FH68" s="460"/>
      <c r="FI68" s="460"/>
      <c r="FJ68" s="460"/>
      <c r="FK68" s="460"/>
      <c r="FL68" s="460"/>
      <c r="FM68" s="460"/>
      <c r="FN68" s="460"/>
      <c r="FO68" s="460"/>
      <c r="FP68" s="460"/>
      <c r="FQ68" s="460"/>
      <c r="FR68" s="460"/>
      <c r="FS68" s="460"/>
      <c r="FT68" s="460"/>
      <c r="FU68" s="460"/>
      <c r="FV68" s="460"/>
      <c r="FW68" s="460"/>
      <c r="FX68" s="460"/>
      <c r="FY68" s="460"/>
      <c r="FZ68" s="460"/>
      <c r="GA68" s="460"/>
      <c r="GB68" s="460"/>
      <c r="GC68" s="460"/>
      <c r="GD68" s="460"/>
      <c r="GE68" s="460"/>
      <c r="GF68" s="460"/>
      <c r="GG68" s="460"/>
      <c r="GH68" s="460"/>
      <c r="GI68" s="460"/>
      <c r="GJ68" s="460"/>
      <c r="GK68" s="460"/>
      <c r="GL68" s="460"/>
      <c r="GM68" s="460"/>
      <c r="GN68" s="460"/>
      <c r="GO68" s="460"/>
      <c r="GP68" s="460"/>
      <c r="GQ68" s="460"/>
      <c r="GR68" s="460"/>
      <c r="GS68" s="460"/>
      <c r="GT68" s="460"/>
      <c r="GU68" s="460"/>
      <c r="GV68" s="460"/>
      <c r="GW68" s="460"/>
      <c r="GX68" s="460"/>
      <c r="GY68" s="460"/>
      <c r="GZ68" s="460"/>
      <c r="HA68" s="460"/>
      <c r="HB68" s="460"/>
      <c r="HC68" s="460"/>
      <c r="HD68" s="460"/>
      <c r="HE68" s="460"/>
      <c r="HF68" s="460"/>
      <c r="HG68" s="460"/>
      <c r="HH68" s="460"/>
      <c r="HI68" s="460"/>
      <c r="HJ68" s="460"/>
      <c r="HK68" s="460"/>
      <c r="HL68" s="460"/>
      <c r="HM68" s="460"/>
      <c r="HN68" s="460"/>
      <c r="HO68" s="460"/>
      <c r="HP68" s="460"/>
      <c r="HQ68" s="460"/>
      <c r="HR68" s="460"/>
      <c r="HS68" s="460"/>
      <c r="HT68" s="460"/>
      <c r="HU68" s="460"/>
      <c r="HV68" s="460"/>
      <c r="HW68" s="460"/>
      <c r="HX68" s="460"/>
      <c r="HY68" s="460"/>
      <c r="HZ68" s="460"/>
      <c r="IA68" s="460"/>
      <c r="IB68" s="460"/>
      <c r="IC68" s="460"/>
      <c r="ID68" s="460"/>
      <c r="IE68" s="460"/>
      <c r="IF68" s="460"/>
    </row>
    <row r="69" spans="1:240" s="458" customFormat="1" ht="79.5" customHeight="1" x14ac:dyDescent="0.2">
      <c r="A69" s="25">
        <v>63</v>
      </c>
      <c r="B69" s="18" t="s">
        <v>184</v>
      </c>
      <c r="C69" s="291">
        <v>31201</v>
      </c>
      <c r="D69" s="27" t="s">
        <v>155</v>
      </c>
      <c r="E69" s="305">
        <v>3120103</v>
      </c>
      <c r="F69" s="18" t="s">
        <v>191</v>
      </c>
      <c r="G69" s="18" t="s">
        <v>37</v>
      </c>
      <c r="H69" s="275" t="s">
        <v>30</v>
      </c>
      <c r="I69" s="286">
        <v>15711000.000000002</v>
      </c>
      <c r="J69" s="286"/>
      <c r="K69" s="31">
        <v>42464</v>
      </c>
      <c r="L69" s="31">
        <v>42527</v>
      </c>
      <c r="M69" s="31">
        <v>42530</v>
      </c>
      <c r="N69" s="294">
        <v>365</v>
      </c>
      <c r="O69" s="31">
        <v>42895</v>
      </c>
      <c r="P69" s="288" t="s">
        <v>197</v>
      </c>
      <c r="Q69" s="295" t="s">
        <v>198</v>
      </c>
      <c r="R69" s="347" t="s">
        <v>199</v>
      </c>
      <c r="S69" s="345" t="s">
        <v>348</v>
      </c>
      <c r="T69" s="457"/>
      <c r="U69" s="457"/>
      <c r="V69" s="457"/>
      <c r="W69" s="457"/>
      <c r="X69" s="457"/>
    </row>
    <row r="70" spans="1:240" s="458" customFormat="1" ht="117" customHeight="1" x14ac:dyDescent="0.2">
      <c r="A70" s="25">
        <v>64</v>
      </c>
      <c r="B70" s="18" t="s">
        <v>184</v>
      </c>
      <c r="C70" s="291">
        <v>31201</v>
      </c>
      <c r="D70" s="27" t="s">
        <v>155</v>
      </c>
      <c r="E70" s="305">
        <v>3120103</v>
      </c>
      <c r="F70" s="18" t="s">
        <v>191</v>
      </c>
      <c r="G70" s="18" t="s">
        <v>37</v>
      </c>
      <c r="H70" s="275" t="s">
        <v>21</v>
      </c>
      <c r="I70" s="286">
        <v>28000000</v>
      </c>
      <c r="J70" s="286"/>
      <c r="K70" s="31">
        <v>42514</v>
      </c>
      <c r="L70" s="31">
        <v>42577</v>
      </c>
      <c r="M70" s="31">
        <v>42580</v>
      </c>
      <c r="N70" s="294">
        <v>90</v>
      </c>
      <c r="O70" s="31">
        <v>42670</v>
      </c>
      <c r="P70" s="288" t="s">
        <v>315</v>
      </c>
      <c r="Q70" s="295" t="s">
        <v>316</v>
      </c>
      <c r="R70" s="347" t="s">
        <v>317</v>
      </c>
      <c r="S70" s="345" t="s">
        <v>348</v>
      </c>
      <c r="T70" s="457"/>
      <c r="U70" s="457"/>
      <c r="V70" s="457"/>
      <c r="W70" s="457"/>
      <c r="X70" s="457"/>
    </row>
    <row r="71" spans="1:240" s="458" customFormat="1" ht="86.25" customHeight="1" x14ac:dyDescent="0.2">
      <c r="A71" s="25">
        <v>65</v>
      </c>
      <c r="B71" s="18" t="s">
        <v>184</v>
      </c>
      <c r="C71" s="291">
        <v>31201</v>
      </c>
      <c r="D71" s="166" t="s">
        <v>155</v>
      </c>
      <c r="E71" s="305">
        <v>3120102</v>
      </c>
      <c r="F71" s="342" t="s">
        <v>200</v>
      </c>
      <c r="G71" s="18" t="s">
        <v>29</v>
      </c>
      <c r="H71" s="275" t="s">
        <v>30</v>
      </c>
      <c r="I71" s="286">
        <f>50000000-18628800-1500200</f>
        <v>29871000</v>
      </c>
      <c r="J71" s="467"/>
      <c r="K71" s="31">
        <v>42591</v>
      </c>
      <c r="L71" s="31">
        <v>42675</v>
      </c>
      <c r="M71" s="31">
        <v>42678</v>
      </c>
      <c r="N71" s="294">
        <v>365</v>
      </c>
      <c r="O71" s="31">
        <v>43043</v>
      </c>
      <c r="P71" s="288" t="s">
        <v>201</v>
      </c>
      <c r="Q71" s="295" t="s">
        <v>202</v>
      </c>
      <c r="R71" s="347" t="s">
        <v>202</v>
      </c>
      <c r="S71" s="345" t="s">
        <v>348</v>
      </c>
      <c r="T71" s="457"/>
      <c r="U71" s="457"/>
      <c r="V71" s="457"/>
      <c r="W71" s="457"/>
      <c r="X71" s="457"/>
    </row>
    <row r="72" spans="1:240" s="458" customFormat="1" ht="186.75" customHeight="1" x14ac:dyDescent="0.2">
      <c r="A72" s="25">
        <v>66</v>
      </c>
      <c r="B72" s="18" t="s">
        <v>184</v>
      </c>
      <c r="C72" s="275">
        <v>31202</v>
      </c>
      <c r="D72" s="27" t="s">
        <v>253</v>
      </c>
      <c r="E72" s="305">
        <v>3120203</v>
      </c>
      <c r="F72" s="18" t="s">
        <v>203</v>
      </c>
      <c r="G72" s="275" t="s">
        <v>100</v>
      </c>
      <c r="H72" s="284" t="s">
        <v>256</v>
      </c>
      <c r="I72" s="286">
        <v>56766586</v>
      </c>
      <c r="J72" s="286"/>
      <c r="K72" s="31">
        <v>42480</v>
      </c>
      <c r="L72" s="31">
        <v>42529</v>
      </c>
      <c r="M72" s="31">
        <v>42534</v>
      </c>
      <c r="N72" s="294">
        <v>365</v>
      </c>
      <c r="O72" s="31">
        <v>42899</v>
      </c>
      <c r="P72" s="288" t="s">
        <v>204</v>
      </c>
      <c r="Q72" s="295" t="s">
        <v>205</v>
      </c>
      <c r="R72" s="347" t="s">
        <v>206</v>
      </c>
      <c r="S72" s="345" t="s">
        <v>348</v>
      </c>
      <c r="T72" s="457"/>
      <c r="U72" s="457"/>
      <c r="V72" s="457"/>
      <c r="W72" s="457"/>
      <c r="X72" s="457"/>
    </row>
    <row r="73" spans="1:240" s="458" customFormat="1" ht="117.75" customHeight="1" x14ac:dyDescent="0.2">
      <c r="A73" s="25">
        <v>67</v>
      </c>
      <c r="B73" s="18" t="s">
        <v>184</v>
      </c>
      <c r="C73" s="275">
        <v>31202</v>
      </c>
      <c r="D73" s="27" t="s">
        <v>253</v>
      </c>
      <c r="E73" s="305">
        <v>3120203</v>
      </c>
      <c r="F73" s="18" t="s">
        <v>203</v>
      </c>
      <c r="G73" s="275" t="s">
        <v>88</v>
      </c>
      <c r="H73" s="275" t="s">
        <v>30</v>
      </c>
      <c r="I73" s="286">
        <v>4747739</v>
      </c>
      <c r="J73" s="286"/>
      <c r="K73" s="31">
        <v>42460</v>
      </c>
      <c r="L73" s="31">
        <v>42523</v>
      </c>
      <c r="M73" s="31">
        <v>42530</v>
      </c>
      <c r="N73" s="294">
        <v>365</v>
      </c>
      <c r="O73" s="31">
        <v>42895</v>
      </c>
      <c r="P73" s="288" t="s">
        <v>207</v>
      </c>
      <c r="Q73" s="295" t="s">
        <v>208</v>
      </c>
      <c r="R73" s="347" t="s">
        <v>209</v>
      </c>
      <c r="S73" s="345" t="s">
        <v>348</v>
      </c>
      <c r="T73" s="457"/>
      <c r="U73" s="457"/>
      <c r="V73" s="457"/>
      <c r="W73" s="457"/>
      <c r="X73" s="457"/>
    </row>
    <row r="74" spans="1:240" s="314" customFormat="1" ht="81.75" customHeight="1" x14ac:dyDescent="0.2">
      <c r="A74" s="25">
        <v>68</v>
      </c>
      <c r="B74" s="18" t="s">
        <v>184</v>
      </c>
      <c r="C74" s="291">
        <v>31202</v>
      </c>
      <c r="D74" s="27" t="s">
        <v>253</v>
      </c>
      <c r="E74" s="305">
        <v>3120204</v>
      </c>
      <c r="F74" s="342" t="s">
        <v>281</v>
      </c>
      <c r="G74" s="275" t="s">
        <v>29</v>
      </c>
      <c r="H74" s="275" t="s">
        <v>30</v>
      </c>
      <c r="I74" s="286">
        <v>60000000</v>
      </c>
      <c r="J74" s="286"/>
      <c r="K74" s="31">
        <v>42348</v>
      </c>
      <c r="L74" s="31">
        <v>42424</v>
      </c>
      <c r="M74" s="31">
        <v>42430</v>
      </c>
      <c r="N74" s="294">
        <v>365</v>
      </c>
      <c r="O74" s="31">
        <v>42795</v>
      </c>
      <c r="P74" s="288" t="s">
        <v>210</v>
      </c>
      <c r="Q74" s="295" t="s">
        <v>211</v>
      </c>
      <c r="R74" s="348" t="s">
        <v>211</v>
      </c>
      <c r="S74" s="345" t="s">
        <v>348</v>
      </c>
      <c r="T74" s="298" t="s">
        <v>346</v>
      </c>
      <c r="U74" s="298" t="s">
        <v>342</v>
      </c>
      <c r="V74" s="299"/>
      <c r="W74" s="299"/>
      <c r="X74" s="299"/>
    </row>
    <row r="75" spans="1:240" s="314" customFormat="1" ht="126" customHeight="1" x14ac:dyDescent="0.2">
      <c r="A75" s="25">
        <v>69</v>
      </c>
      <c r="B75" s="18" t="s">
        <v>184</v>
      </c>
      <c r="C75" s="26" t="s">
        <v>18</v>
      </c>
      <c r="D75" s="27" t="s">
        <v>253</v>
      </c>
      <c r="E75" s="305">
        <v>312020501</v>
      </c>
      <c r="F75" s="18" t="s">
        <v>104</v>
      </c>
      <c r="G75" s="275" t="s">
        <v>129</v>
      </c>
      <c r="H75" s="275" t="s">
        <v>30</v>
      </c>
      <c r="I75" s="286">
        <f>994818475</f>
        <v>994818475</v>
      </c>
      <c r="J75" s="286"/>
      <c r="K75" s="31">
        <v>42359</v>
      </c>
      <c r="L75" s="31">
        <v>42457</v>
      </c>
      <c r="M75" s="31">
        <v>42461</v>
      </c>
      <c r="N75" s="294">
        <v>365</v>
      </c>
      <c r="O75" s="31">
        <v>42826</v>
      </c>
      <c r="P75" s="288" t="s">
        <v>212</v>
      </c>
      <c r="Q75" s="295" t="s">
        <v>213</v>
      </c>
      <c r="R75" s="347" t="s">
        <v>214</v>
      </c>
      <c r="S75" s="345" t="s">
        <v>348</v>
      </c>
      <c r="T75" s="298" t="s">
        <v>614</v>
      </c>
      <c r="U75" s="298" t="s">
        <v>342</v>
      </c>
      <c r="V75" s="299"/>
      <c r="W75" s="299"/>
      <c r="X75" s="299"/>
    </row>
    <row r="76" spans="1:240" s="314" customFormat="1" ht="147.75" customHeight="1" x14ac:dyDescent="0.2">
      <c r="A76" s="25">
        <v>70</v>
      </c>
      <c r="B76" s="18" t="s">
        <v>184</v>
      </c>
      <c r="C76" s="275">
        <v>31202</v>
      </c>
      <c r="D76" s="27" t="s">
        <v>253</v>
      </c>
      <c r="E76" s="305">
        <v>3120201</v>
      </c>
      <c r="F76" s="18" t="s">
        <v>215</v>
      </c>
      <c r="G76" s="275" t="s">
        <v>100</v>
      </c>
      <c r="H76" s="12" t="s">
        <v>216</v>
      </c>
      <c r="I76" s="286">
        <v>72351180</v>
      </c>
      <c r="J76" s="286"/>
      <c r="K76" s="31">
        <v>42377</v>
      </c>
      <c r="L76" s="31">
        <v>42401</v>
      </c>
      <c r="M76" s="31">
        <v>42406</v>
      </c>
      <c r="N76" s="294">
        <v>365</v>
      </c>
      <c r="O76" s="31">
        <v>42771</v>
      </c>
      <c r="P76" s="288" t="s">
        <v>217</v>
      </c>
      <c r="Q76" s="295" t="s">
        <v>327</v>
      </c>
      <c r="R76" s="296" t="s">
        <v>218</v>
      </c>
      <c r="S76" s="345" t="s">
        <v>348</v>
      </c>
      <c r="T76" s="349" t="s">
        <v>610</v>
      </c>
      <c r="U76" s="298" t="s">
        <v>611</v>
      </c>
      <c r="V76" s="299"/>
      <c r="W76" s="299"/>
      <c r="X76" s="299"/>
    </row>
    <row r="77" spans="1:240" s="458" customFormat="1" ht="101.25" customHeight="1" x14ac:dyDescent="0.2">
      <c r="A77" s="25">
        <v>71</v>
      </c>
      <c r="B77" s="18" t="s">
        <v>184</v>
      </c>
      <c r="C77" s="26" t="s">
        <v>18</v>
      </c>
      <c r="D77" s="27" t="s">
        <v>253</v>
      </c>
      <c r="E77" s="305">
        <v>312020501</v>
      </c>
      <c r="F77" s="18" t="s">
        <v>104</v>
      </c>
      <c r="G77" s="275" t="s">
        <v>88</v>
      </c>
      <c r="H77" s="275" t="s">
        <v>30</v>
      </c>
      <c r="I77" s="286">
        <v>29877362</v>
      </c>
      <c r="J77" s="286"/>
      <c r="K77" s="31">
        <v>42513</v>
      </c>
      <c r="L77" s="31">
        <v>42576</v>
      </c>
      <c r="M77" s="31">
        <v>42580</v>
      </c>
      <c r="N77" s="294">
        <v>365</v>
      </c>
      <c r="O77" s="31">
        <v>42945</v>
      </c>
      <c r="P77" s="19" t="s">
        <v>219</v>
      </c>
      <c r="Q77" s="295" t="s">
        <v>220</v>
      </c>
      <c r="R77" s="296" t="s">
        <v>221</v>
      </c>
      <c r="S77" s="345" t="s">
        <v>348</v>
      </c>
      <c r="T77" s="457"/>
      <c r="U77" s="457"/>
      <c r="V77" s="457"/>
      <c r="W77" s="457"/>
      <c r="X77" s="457"/>
    </row>
    <row r="78" spans="1:240" s="458" customFormat="1" ht="116.25" customHeight="1" x14ac:dyDescent="0.2">
      <c r="A78" s="25">
        <v>72</v>
      </c>
      <c r="B78" s="18" t="s">
        <v>184</v>
      </c>
      <c r="C78" s="26" t="s">
        <v>18</v>
      </c>
      <c r="D78" s="27" t="s">
        <v>253</v>
      </c>
      <c r="E78" s="305">
        <v>312020501</v>
      </c>
      <c r="F78" s="18" t="s">
        <v>104</v>
      </c>
      <c r="G78" s="275" t="s">
        <v>29</v>
      </c>
      <c r="H78" s="275" t="s">
        <v>30</v>
      </c>
      <c r="I78" s="286">
        <v>102537737</v>
      </c>
      <c r="J78" s="286"/>
      <c r="K78" s="31">
        <v>42543</v>
      </c>
      <c r="L78" s="31">
        <v>42627</v>
      </c>
      <c r="M78" s="31">
        <v>42632</v>
      </c>
      <c r="N78" s="294">
        <v>365</v>
      </c>
      <c r="O78" s="31">
        <v>42997</v>
      </c>
      <c r="P78" s="19" t="s">
        <v>222</v>
      </c>
      <c r="Q78" s="295" t="s">
        <v>223</v>
      </c>
      <c r="R78" s="296" t="s">
        <v>221</v>
      </c>
      <c r="S78" s="345" t="s">
        <v>348</v>
      </c>
      <c r="T78" s="457"/>
      <c r="U78" s="457"/>
      <c r="V78" s="457"/>
      <c r="W78" s="457"/>
      <c r="X78" s="457"/>
    </row>
    <row r="79" spans="1:240" s="458" customFormat="1" ht="69" customHeight="1" x14ac:dyDescent="0.2">
      <c r="A79" s="25">
        <v>73</v>
      </c>
      <c r="B79" s="18" t="s">
        <v>184</v>
      </c>
      <c r="C79" s="26" t="s">
        <v>18</v>
      </c>
      <c r="D79" s="27" t="s">
        <v>253</v>
      </c>
      <c r="E79" s="305">
        <v>312020501</v>
      </c>
      <c r="F79" s="18" t="s">
        <v>104</v>
      </c>
      <c r="G79" s="275" t="s">
        <v>88</v>
      </c>
      <c r="H79" s="275" t="s">
        <v>30</v>
      </c>
      <c r="I79" s="286">
        <v>10474000.000000002</v>
      </c>
      <c r="J79" s="286"/>
      <c r="K79" s="31">
        <v>42527</v>
      </c>
      <c r="L79" s="31">
        <v>42590</v>
      </c>
      <c r="M79" s="31">
        <v>42594</v>
      </c>
      <c r="N79" s="294">
        <v>365</v>
      </c>
      <c r="O79" s="31">
        <v>42959</v>
      </c>
      <c r="P79" s="19" t="s">
        <v>224</v>
      </c>
      <c r="Q79" s="319" t="s">
        <v>225</v>
      </c>
      <c r="R79" s="296" t="s">
        <v>226</v>
      </c>
      <c r="S79" s="345" t="s">
        <v>348</v>
      </c>
      <c r="T79" s="457"/>
      <c r="U79" s="457"/>
      <c r="V79" s="457"/>
      <c r="W79" s="457"/>
      <c r="X79" s="457"/>
    </row>
    <row r="80" spans="1:240" s="458" customFormat="1" ht="155.25" customHeight="1" x14ac:dyDescent="0.2">
      <c r="A80" s="25">
        <v>74</v>
      </c>
      <c r="B80" s="18" t="s">
        <v>184</v>
      </c>
      <c r="C80" s="290" t="s">
        <v>181</v>
      </c>
      <c r="D80" s="27" t="s">
        <v>133</v>
      </c>
      <c r="E80" s="291">
        <v>311020301</v>
      </c>
      <c r="F80" s="18" t="s">
        <v>99</v>
      </c>
      <c r="G80" s="275" t="s">
        <v>29</v>
      </c>
      <c r="H80" s="275" t="s">
        <v>30</v>
      </c>
      <c r="I80" s="286">
        <v>50000000</v>
      </c>
      <c r="J80" s="286"/>
      <c r="K80" s="31">
        <v>42450</v>
      </c>
      <c r="L80" s="31">
        <v>42534</v>
      </c>
      <c r="M80" s="31">
        <v>42538</v>
      </c>
      <c r="N80" s="294">
        <v>180</v>
      </c>
      <c r="O80" s="31">
        <v>42718</v>
      </c>
      <c r="P80" s="19" t="s">
        <v>227</v>
      </c>
      <c r="Q80" s="295" t="s">
        <v>228</v>
      </c>
      <c r="R80" s="296" t="s">
        <v>228</v>
      </c>
      <c r="S80" s="345" t="s">
        <v>348</v>
      </c>
      <c r="T80" s="457"/>
      <c r="U80" s="457"/>
      <c r="V80" s="457"/>
      <c r="W80" s="457"/>
      <c r="X80" s="457"/>
    </row>
    <row r="81" spans="1:24" s="314" customFormat="1" ht="192" customHeight="1" x14ac:dyDescent="0.2">
      <c r="A81" s="25">
        <v>75</v>
      </c>
      <c r="B81" s="18" t="s">
        <v>184</v>
      </c>
      <c r="C81" s="291">
        <v>33</v>
      </c>
      <c r="D81" s="13" t="s">
        <v>26</v>
      </c>
      <c r="E81" s="305" t="s">
        <v>121</v>
      </c>
      <c r="F81" s="13" t="s">
        <v>254</v>
      </c>
      <c r="G81" s="12" t="s">
        <v>241</v>
      </c>
      <c r="H81" s="275" t="s">
        <v>326</v>
      </c>
      <c r="I81" s="286">
        <v>28000000</v>
      </c>
      <c r="J81" s="286"/>
      <c r="K81" s="31">
        <v>42359</v>
      </c>
      <c r="L81" s="31">
        <v>42419</v>
      </c>
      <c r="M81" s="31">
        <v>42422</v>
      </c>
      <c r="N81" s="294">
        <v>90</v>
      </c>
      <c r="O81" s="31">
        <v>42512</v>
      </c>
      <c r="P81" s="350" t="s">
        <v>229</v>
      </c>
      <c r="Q81" s="295" t="s">
        <v>437</v>
      </c>
      <c r="R81" s="296" t="s">
        <v>314</v>
      </c>
      <c r="S81" s="345" t="s">
        <v>348</v>
      </c>
      <c r="T81" s="336" t="s">
        <v>402</v>
      </c>
      <c r="U81" s="298" t="s">
        <v>347</v>
      </c>
      <c r="V81" s="299"/>
      <c r="W81" s="299"/>
      <c r="X81" s="299"/>
    </row>
    <row r="82" spans="1:24" s="458" customFormat="1" ht="153" customHeight="1" x14ac:dyDescent="0.2">
      <c r="A82" s="25">
        <v>76</v>
      </c>
      <c r="B82" s="18" t="s">
        <v>184</v>
      </c>
      <c r="C82" s="291">
        <v>33</v>
      </c>
      <c r="D82" s="13" t="s">
        <v>26</v>
      </c>
      <c r="E82" s="305" t="s">
        <v>121</v>
      </c>
      <c r="F82" s="13" t="s">
        <v>254</v>
      </c>
      <c r="G82" s="285" t="s">
        <v>129</v>
      </c>
      <c r="H82" s="275" t="s">
        <v>230</v>
      </c>
      <c r="I82" s="286">
        <v>312000000</v>
      </c>
      <c r="J82" s="286"/>
      <c r="K82" s="31">
        <v>42521</v>
      </c>
      <c r="L82" s="31">
        <v>42614</v>
      </c>
      <c r="M82" s="31">
        <v>42619</v>
      </c>
      <c r="N82" s="294">
        <v>180</v>
      </c>
      <c r="O82" s="31">
        <v>42799</v>
      </c>
      <c r="P82" s="19" t="s">
        <v>231</v>
      </c>
      <c r="Q82" s="295" t="s">
        <v>438</v>
      </c>
      <c r="R82" s="296" t="s">
        <v>232</v>
      </c>
      <c r="S82" s="345" t="s">
        <v>348</v>
      </c>
      <c r="T82" s="457"/>
      <c r="U82" s="457"/>
      <c r="V82" s="457"/>
      <c r="W82" s="457"/>
      <c r="X82" s="457"/>
    </row>
    <row r="83" spans="1:24" s="458" customFormat="1" ht="129" customHeight="1" x14ac:dyDescent="0.2">
      <c r="A83" s="25">
        <v>77</v>
      </c>
      <c r="B83" s="18" t="s">
        <v>184</v>
      </c>
      <c r="C83" s="291">
        <v>33</v>
      </c>
      <c r="D83" s="13" t="s">
        <v>26</v>
      </c>
      <c r="E83" s="305" t="s">
        <v>121</v>
      </c>
      <c r="F83" s="13" t="s">
        <v>254</v>
      </c>
      <c r="G83" s="275" t="s">
        <v>29</v>
      </c>
      <c r="H83" s="275" t="s">
        <v>30</v>
      </c>
      <c r="I83" s="286">
        <v>100000000</v>
      </c>
      <c r="J83" s="286"/>
      <c r="K83" s="31">
        <v>42479</v>
      </c>
      <c r="L83" s="31">
        <v>42563</v>
      </c>
      <c r="M83" s="31">
        <v>42569</v>
      </c>
      <c r="N83" s="294">
        <v>150</v>
      </c>
      <c r="O83" s="31">
        <v>42719</v>
      </c>
      <c r="P83" s="19" t="s">
        <v>233</v>
      </c>
      <c r="Q83" s="295" t="s">
        <v>439</v>
      </c>
      <c r="R83" s="296" t="s">
        <v>234</v>
      </c>
      <c r="S83" s="345" t="s">
        <v>348</v>
      </c>
      <c r="T83" s="457"/>
      <c r="U83" s="457"/>
      <c r="V83" s="457"/>
      <c r="W83" s="457"/>
      <c r="X83" s="457"/>
    </row>
    <row r="84" spans="1:24" s="458" customFormat="1" ht="121.5" customHeight="1" x14ac:dyDescent="0.2">
      <c r="A84" s="25">
        <v>78</v>
      </c>
      <c r="B84" s="18" t="s">
        <v>184</v>
      </c>
      <c r="C84" s="291">
        <v>33</v>
      </c>
      <c r="D84" s="13" t="s">
        <v>26</v>
      </c>
      <c r="E84" s="305" t="s">
        <v>121</v>
      </c>
      <c r="F84" s="13" t="s">
        <v>254</v>
      </c>
      <c r="G84" s="275" t="s">
        <v>29</v>
      </c>
      <c r="H84" s="275" t="s">
        <v>72</v>
      </c>
      <c r="I84" s="286">
        <v>43000000</v>
      </c>
      <c r="J84" s="286"/>
      <c r="K84" s="31">
        <v>42527</v>
      </c>
      <c r="L84" s="31">
        <v>42611</v>
      </c>
      <c r="M84" s="31">
        <v>42613</v>
      </c>
      <c r="N84" s="294">
        <v>60</v>
      </c>
      <c r="O84" s="31">
        <v>42673</v>
      </c>
      <c r="P84" s="19" t="s">
        <v>235</v>
      </c>
      <c r="Q84" s="295" t="s">
        <v>440</v>
      </c>
      <c r="R84" s="296" t="s">
        <v>236</v>
      </c>
      <c r="S84" s="345" t="s">
        <v>348</v>
      </c>
      <c r="T84" s="457"/>
      <c r="U84" s="457"/>
      <c r="V84" s="457"/>
      <c r="W84" s="457"/>
      <c r="X84" s="457"/>
    </row>
    <row r="85" spans="1:24" s="458" customFormat="1" ht="240.75" customHeight="1" x14ac:dyDescent="0.2">
      <c r="A85" s="25">
        <v>79</v>
      </c>
      <c r="B85" s="18" t="s">
        <v>184</v>
      </c>
      <c r="C85" s="291">
        <v>33</v>
      </c>
      <c r="D85" s="13" t="s">
        <v>26</v>
      </c>
      <c r="E85" s="305" t="s">
        <v>121</v>
      </c>
      <c r="F85" s="13" t="s">
        <v>254</v>
      </c>
      <c r="G85" s="285" t="s">
        <v>129</v>
      </c>
      <c r="H85" s="275" t="s">
        <v>230</v>
      </c>
      <c r="I85" s="286">
        <v>260000000</v>
      </c>
      <c r="J85" s="286"/>
      <c r="K85" s="31">
        <v>42563</v>
      </c>
      <c r="L85" s="31">
        <v>42658</v>
      </c>
      <c r="M85" s="31">
        <v>42663</v>
      </c>
      <c r="N85" s="294">
        <v>240</v>
      </c>
      <c r="O85" s="31">
        <v>42903</v>
      </c>
      <c r="P85" s="19" t="s">
        <v>233</v>
      </c>
      <c r="Q85" s="295" t="s">
        <v>441</v>
      </c>
      <c r="R85" s="296" t="s">
        <v>237</v>
      </c>
      <c r="S85" s="345" t="s">
        <v>348</v>
      </c>
      <c r="T85" s="457"/>
      <c r="U85" s="457"/>
      <c r="V85" s="457"/>
      <c r="W85" s="457"/>
      <c r="X85" s="457"/>
    </row>
    <row r="86" spans="1:24" s="458" customFormat="1" ht="116.25" customHeight="1" x14ac:dyDescent="0.2">
      <c r="A86" s="25">
        <v>80</v>
      </c>
      <c r="B86" s="17" t="s">
        <v>184</v>
      </c>
      <c r="C86" s="305">
        <v>33</v>
      </c>
      <c r="D86" s="13" t="s">
        <v>26</v>
      </c>
      <c r="E86" s="275" t="s">
        <v>121</v>
      </c>
      <c r="F86" s="13" t="s">
        <v>254</v>
      </c>
      <c r="G86" s="285" t="s">
        <v>255</v>
      </c>
      <c r="H86" s="276" t="s">
        <v>238</v>
      </c>
      <c r="I86" s="286">
        <v>22200000</v>
      </c>
      <c r="J86" s="286"/>
      <c r="K86" s="31">
        <v>42563</v>
      </c>
      <c r="L86" s="31">
        <v>42703</v>
      </c>
      <c r="M86" s="31">
        <v>42708</v>
      </c>
      <c r="N86" s="294">
        <v>270</v>
      </c>
      <c r="O86" s="31">
        <v>42978</v>
      </c>
      <c r="P86" s="19" t="s">
        <v>239</v>
      </c>
      <c r="Q86" s="295" t="s">
        <v>442</v>
      </c>
      <c r="R86" s="296" t="s">
        <v>240</v>
      </c>
      <c r="S86" s="345" t="s">
        <v>348</v>
      </c>
      <c r="T86" s="457"/>
      <c r="U86" s="457"/>
      <c r="V86" s="457"/>
      <c r="W86" s="457"/>
      <c r="X86" s="457"/>
    </row>
    <row r="87" spans="1:24" s="458" customFormat="1" ht="63.75" customHeight="1" x14ac:dyDescent="0.2">
      <c r="A87" s="25">
        <v>81</v>
      </c>
      <c r="B87" s="17" t="s">
        <v>245</v>
      </c>
      <c r="C87" s="285">
        <v>33</v>
      </c>
      <c r="D87" s="281" t="s">
        <v>324</v>
      </c>
      <c r="E87" s="327" t="s">
        <v>121</v>
      </c>
      <c r="F87" s="12" t="s">
        <v>122</v>
      </c>
      <c r="G87" s="12" t="s">
        <v>241</v>
      </c>
      <c r="H87" s="12" t="s">
        <v>242</v>
      </c>
      <c r="I87" s="328">
        <v>5200000</v>
      </c>
      <c r="J87" s="457"/>
      <c r="K87" s="301">
        <v>42625</v>
      </c>
      <c r="L87" s="301">
        <f>+K87+63</f>
        <v>42688</v>
      </c>
      <c r="M87" s="301">
        <f>+L87+7</f>
        <v>42695</v>
      </c>
      <c r="N87" s="329">
        <v>15</v>
      </c>
      <c r="O87" s="301">
        <f>+M87+N87</f>
        <v>42710</v>
      </c>
      <c r="P87" s="330" t="s">
        <v>243</v>
      </c>
      <c r="Q87" s="284" t="s">
        <v>423</v>
      </c>
      <c r="R87" s="23" t="s">
        <v>244</v>
      </c>
      <c r="S87" s="298" t="s">
        <v>404</v>
      </c>
      <c r="T87" s="457"/>
      <c r="U87" s="457"/>
      <c r="V87" s="457"/>
      <c r="W87" s="457"/>
      <c r="X87" s="457"/>
    </row>
    <row r="88" spans="1:24" s="458" customFormat="1" ht="89.25" customHeight="1" x14ac:dyDescent="0.2">
      <c r="A88" s="25">
        <v>82</v>
      </c>
      <c r="B88" s="17" t="s">
        <v>245</v>
      </c>
      <c r="C88" s="285">
        <v>33</v>
      </c>
      <c r="D88" s="281" t="s">
        <v>324</v>
      </c>
      <c r="E88" s="327" t="s">
        <v>121</v>
      </c>
      <c r="F88" s="12" t="s">
        <v>122</v>
      </c>
      <c r="G88" s="12" t="s">
        <v>241</v>
      </c>
      <c r="H88" s="12" t="s">
        <v>242</v>
      </c>
      <c r="I88" s="328">
        <v>3000000</v>
      </c>
      <c r="J88" s="457"/>
      <c r="K88" s="301">
        <v>42646</v>
      </c>
      <c r="L88" s="301">
        <f t="shared" ref="L88:L94" si="1">+K88+63</f>
        <v>42709</v>
      </c>
      <c r="M88" s="301">
        <f>+L88+7</f>
        <v>42716</v>
      </c>
      <c r="N88" s="329">
        <v>15</v>
      </c>
      <c r="O88" s="301">
        <f>+M88+N88</f>
        <v>42731</v>
      </c>
      <c r="P88" s="330" t="s">
        <v>357</v>
      </c>
      <c r="Q88" s="284" t="s">
        <v>424</v>
      </c>
      <c r="R88" s="23" t="s">
        <v>358</v>
      </c>
      <c r="S88" s="298" t="s">
        <v>404</v>
      </c>
      <c r="T88" s="457"/>
      <c r="U88" s="457"/>
      <c r="V88" s="457"/>
      <c r="W88" s="457"/>
      <c r="X88" s="457"/>
    </row>
    <row r="89" spans="1:24" s="458" customFormat="1" ht="127.5" customHeight="1" x14ac:dyDescent="0.2">
      <c r="A89" s="25">
        <v>83</v>
      </c>
      <c r="B89" s="17" t="s">
        <v>245</v>
      </c>
      <c r="C89" s="285">
        <v>33</v>
      </c>
      <c r="D89" s="331" t="s">
        <v>324</v>
      </c>
      <c r="E89" s="327" t="s">
        <v>121</v>
      </c>
      <c r="F89" s="12" t="s">
        <v>122</v>
      </c>
      <c r="G89" s="12" t="s">
        <v>241</v>
      </c>
      <c r="H89" s="12" t="s">
        <v>81</v>
      </c>
      <c r="I89" s="328">
        <v>5000000</v>
      </c>
      <c r="J89" s="457"/>
      <c r="K89" s="301">
        <v>42415</v>
      </c>
      <c r="L89" s="301">
        <f t="shared" si="1"/>
        <v>42478</v>
      </c>
      <c r="M89" s="301">
        <f t="shared" ref="M89:M94" si="2">+L89+7</f>
        <v>42485</v>
      </c>
      <c r="N89" s="329">
        <v>45</v>
      </c>
      <c r="O89" s="301">
        <f t="shared" ref="O89:O94" si="3">+M89+N89</f>
        <v>42530</v>
      </c>
      <c r="P89" s="12" t="s">
        <v>359</v>
      </c>
      <c r="Q89" s="284" t="s">
        <v>425</v>
      </c>
      <c r="R89" s="284" t="s">
        <v>360</v>
      </c>
      <c r="S89" s="298" t="s">
        <v>404</v>
      </c>
      <c r="T89" s="457"/>
      <c r="U89" s="457"/>
      <c r="V89" s="457"/>
      <c r="W89" s="457"/>
      <c r="X89" s="457"/>
    </row>
    <row r="90" spans="1:24" s="458" customFormat="1" ht="89.25" customHeight="1" x14ac:dyDescent="0.2">
      <c r="A90" s="25">
        <v>84</v>
      </c>
      <c r="B90" s="17" t="s">
        <v>245</v>
      </c>
      <c r="C90" s="285">
        <v>33</v>
      </c>
      <c r="D90" s="331" t="s">
        <v>324</v>
      </c>
      <c r="E90" s="327" t="s">
        <v>121</v>
      </c>
      <c r="F90" s="12" t="s">
        <v>122</v>
      </c>
      <c r="G90" s="12" t="s">
        <v>241</v>
      </c>
      <c r="H90" s="12" t="s">
        <v>81</v>
      </c>
      <c r="I90" s="328">
        <v>15000000</v>
      </c>
      <c r="J90" s="457"/>
      <c r="K90" s="301">
        <v>42420</v>
      </c>
      <c r="L90" s="301">
        <f>+K90+63</f>
        <v>42483</v>
      </c>
      <c r="M90" s="301">
        <f>+L90+7</f>
        <v>42490</v>
      </c>
      <c r="N90" s="329">
        <v>120</v>
      </c>
      <c r="O90" s="301">
        <f t="shared" si="3"/>
        <v>42610</v>
      </c>
      <c r="P90" s="12" t="s">
        <v>361</v>
      </c>
      <c r="Q90" s="284" t="s">
        <v>426</v>
      </c>
      <c r="R90" s="284" t="s">
        <v>362</v>
      </c>
      <c r="S90" s="298" t="s">
        <v>404</v>
      </c>
      <c r="T90" s="457"/>
      <c r="U90" s="457"/>
      <c r="V90" s="457"/>
      <c r="W90" s="457"/>
      <c r="X90" s="457"/>
    </row>
    <row r="91" spans="1:24" s="458" customFormat="1" ht="76.5" customHeight="1" x14ac:dyDescent="0.2">
      <c r="A91" s="25">
        <v>85</v>
      </c>
      <c r="B91" s="17" t="s">
        <v>245</v>
      </c>
      <c r="C91" s="305">
        <v>33</v>
      </c>
      <c r="D91" s="302" t="s">
        <v>324</v>
      </c>
      <c r="E91" s="332" t="s">
        <v>121</v>
      </c>
      <c r="F91" s="275" t="s">
        <v>122</v>
      </c>
      <c r="G91" s="275" t="s">
        <v>88</v>
      </c>
      <c r="H91" s="13" t="s">
        <v>30</v>
      </c>
      <c r="I91" s="333">
        <v>7800000</v>
      </c>
      <c r="J91" s="457"/>
      <c r="K91" s="297">
        <v>42402</v>
      </c>
      <c r="L91" s="301">
        <f t="shared" si="1"/>
        <v>42465</v>
      </c>
      <c r="M91" s="301">
        <f t="shared" si="2"/>
        <v>42472</v>
      </c>
      <c r="N91" s="304">
        <v>360</v>
      </c>
      <c r="O91" s="301">
        <f t="shared" si="3"/>
        <v>42832</v>
      </c>
      <c r="P91" s="275" t="s">
        <v>246</v>
      </c>
      <c r="Q91" s="13" t="s">
        <v>427</v>
      </c>
      <c r="R91" s="13" t="s">
        <v>363</v>
      </c>
      <c r="S91" s="298" t="s">
        <v>404</v>
      </c>
      <c r="T91" s="457"/>
      <c r="U91" s="457"/>
      <c r="V91" s="457"/>
      <c r="W91" s="457"/>
      <c r="X91" s="457"/>
    </row>
    <row r="92" spans="1:24" s="458" customFormat="1" ht="101.25" customHeight="1" x14ac:dyDescent="0.2">
      <c r="A92" s="25">
        <v>86</v>
      </c>
      <c r="B92" s="17" t="s">
        <v>245</v>
      </c>
      <c r="C92" s="461">
        <v>33</v>
      </c>
      <c r="D92" s="331" t="s">
        <v>324</v>
      </c>
      <c r="E92" s="21" t="s">
        <v>121</v>
      </c>
      <c r="F92" s="12" t="s">
        <v>122</v>
      </c>
      <c r="G92" s="12" t="s">
        <v>241</v>
      </c>
      <c r="H92" s="12" t="s">
        <v>247</v>
      </c>
      <c r="I92" s="24">
        <v>3000000</v>
      </c>
      <c r="J92" s="457"/>
      <c r="K92" s="297">
        <v>42052</v>
      </c>
      <c r="L92" s="301">
        <f t="shared" si="1"/>
        <v>42115</v>
      </c>
      <c r="M92" s="301">
        <f t="shared" si="2"/>
        <v>42122</v>
      </c>
      <c r="N92" s="304">
        <v>15</v>
      </c>
      <c r="O92" s="301">
        <f t="shared" si="3"/>
        <v>42137</v>
      </c>
      <c r="P92" s="12" t="s">
        <v>249</v>
      </c>
      <c r="Q92" s="284" t="s">
        <v>435</v>
      </c>
      <c r="R92" s="13" t="s">
        <v>250</v>
      </c>
      <c r="S92" s="298" t="s">
        <v>404</v>
      </c>
      <c r="T92" s="298"/>
      <c r="U92" s="298"/>
      <c r="V92" s="457"/>
      <c r="W92" s="457"/>
      <c r="X92" s="457"/>
    </row>
    <row r="93" spans="1:24" s="458" customFormat="1" ht="127.5" customHeight="1" x14ac:dyDescent="0.2">
      <c r="A93" s="25">
        <v>87</v>
      </c>
      <c r="B93" s="17" t="s">
        <v>245</v>
      </c>
      <c r="C93" s="285">
        <v>33</v>
      </c>
      <c r="D93" s="331" t="s">
        <v>324</v>
      </c>
      <c r="E93" s="327" t="s">
        <v>121</v>
      </c>
      <c r="F93" s="12" t="s">
        <v>122</v>
      </c>
      <c r="G93" s="12" t="s">
        <v>241</v>
      </c>
      <c r="H93" s="12" t="s">
        <v>247</v>
      </c>
      <c r="I93" s="328">
        <v>4200000</v>
      </c>
      <c r="J93" s="457"/>
      <c r="K93" s="301">
        <v>42592</v>
      </c>
      <c r="L93" s="301">
        <f t="shared" si="1"/>
        <v>42655</v>
      </c>
      <c r="M93" s="301">
        <f t="shared" si="2"/>
        <v>42662</v>
      </c>
      <c r="N93" s="329">
        <v>60</v>
      </c>
      <c r="O93" s="301">
        <f t="shared" si="3"/>
        <v>42722</v>
      </c>
      <c r="P93" s="12" t="s">
        <v>248</v>
      </c>
      <c r="Q93" s="284" t="s">
        <v>429</v>
      </c>
      <c r="R93" s="23" t="s">
        <v>251</v>
      </c>
      <c r="S93" s="298" t="s">
        <v>404</v>
      </c>
      <c r="T93" s="457"/>
      <c r="U93" s="457"/>
      <c r="V93" s="457"/>
      <c r="W93" s="457"/>
      <c r="X93" s="457"/>
    </row>
    <row r="94" spans="1:24" s="458" customFormat="1" ht="89.25" customHeight="1" x14ac:dyDescent="0.2">
      <c r="A94" s="25">
        <v>88</v>
      </c>
      <c r="B94" s="17" t="s">
        <v>245</v>
      </c>
      <c r="C94" s="32">
        <v>33</v>
      </c>
      <c r="D94" s="331" t="s">
        <v>324</v>
      </c>
      <c r="E94" s="327" t="s">
        <v>121</v>
      </c>
      <c r="F94" s="12" t="s">
        <v>122</v>
      </c>
      <c r="G94" s="12" t="s">
        <v>241</v>
      </c>
      <c r="H94" s="12" t="s">
        <v>247</v>
      </c>
      <c r="I94" s="24">
        <v>3000000</v>
      </c>
      <c r="J94" s="457"/>
      <c r="K94" s="297">
        <v>42653</v>
      </c>
      <c r="L94" s="301">
        <f t="shared" si="1"/>
        <v>42716</v>
      </c>
      <c r="M94" s="301">
        <f t="shared" si="2"/>
        <v>42723</v>
      </c>
      <c r="N94" s="304">
        <v>30</v>
      </c>
      <c r="O94" s="301">
        <f t="shared" si="3"/>
        <v>42753</v>
      </c>
      <c r="P94" s="12" t="s">
        <v>248</v>
      </c>
      <c r="Q94" s="23" t="s">
        <v>430</v>
      </c>
      <c r="R94" s="13" t="s">
        <v>252</v>
      </c>
      <c r="S94" s="298" t="s">
        <v>404</v>
      </c>
      <c r="T94" s="457"/>
      <c r="U94" s="457"/>
      <c r="V94" s="457"/>
      <c r="W94" s="457"/>
      <c r="X94" s="457"/>
    </row>
    <row r="95" spans="1:24" s="314" customFormat="1" ht="291" customHeight="1" x14ac:dyDescent="0.2">
      <c r="A95" s="25">
        <v>89</v>
      </c>
      <c r="B95" s="17" t="s">
        <v>184</v>
      </c>
      <c r="C95" s="305">
        <v>33</v>
      </c>
      <c r="D95" s="13" t="s">
        <v>26</v>
      </c>
      <c r="E95" s="275" t="s">
        <v>121</v>
      </c>
      <c r="F95" s="13" t="s">
        <v>254</v>
      </c>
      <c r="G95" s="275" t="s">
        <v>100</v>
      </c>
      <c r="H95" s="13" t="s">
        <v>30</v>
      </c>
      <c r="I95" s="286">
        <v>42000000</v>
      </c>
      <c r="J95" s="286"/>
      <c r="K95" s="321">
        <v>42408</v>
      </c>
      <c r="L95" s="321">
        <v>42419</v>
      </c>
      <c r="M95" s="269">
        <f>L95+5</f>
        <v>42424</v>
      </c>
      <c r="N95" s="294">
        <v>210</v>
      </c>
      <c r="O95" s="269">
        <f>+M95+N95</f>
        <v>42634</v>
      </c>
      <c r="P95" s="350" t="s">
        <v>318</v>
      </c>
      <c r="Q95" s="306" t="s">
        <v>620</v>
      </c>
      <c r="R95" s="14" t="s">
        <v>416</v>
      </c>
      <c r="S95" s="345" t="s">
        <v>348</v>
      </c>
      <c r="T95" s="298"/>
      <c r="U95" s="299"/>
      <c r="V95" s="299"/>
      <c r="W95" s="299"/>
      <c r="X95" s="299"/>
    </row>
    <row r="96" spans="1:24" s="314" customFormat="1" ht="76.5" customHeight="1" x14ac:dyDescent="0.2">
      <c r="A96" s="25">
        <v>90</v>
      </c>
      <c r="B96" s="17" t="s">
        <v>184</v>
      </c>
      <c r="C96" s="305">
        <v>33</v>
      </c>
      <c r="D96" s="13" t="s">
        <v>26</v>
      </c>
      <c r="E96" s="275" t="s">
        <v>121</v>
      </c>
      <c r="F96" s="13" t="s">
        <v>254</v>
      </c>
      <c r="G96" s="275" t="s">
        <v>100</v>
      </c>
      <c r="H96" s="13" t="s">
        <v>30</v>
      </c>
      <c r="I96" s="286">
        <v>22400000</v>
      </c>
      <c r="J96" s="286"/>
      <c r="K96" s="321">
        <v>42419</v>
      </c>
      <c r="L96" s="321">
        <v>42426</v>
      </c>
      <c r="M96" s="269">
        <f>L96+5</f>
        <v>42431</v>
      </c>
      <c r="N96" s="294">
        <v>210</v>
      </c>
      <c r="O96" s="269">
        <f t="shared" ref="O96" si="4">+M96+N96</f>
        <v>42641</v>
      </c>
      <c r="P96" s="350" t="s">
        <v>318</v>
      </c>
      <c r="Q96" s="306" t="s">
        <v>623</v>
      </c>
      <c r="R96" s="14" t="s">
        <v>301</v>
      </c>
      <c r="S96" s="345" t="s">
        <v>348</v>
      </c>
      <c r="T96" s="299"/>
      <c r="U96" s="299"/>
      <c r="V96" s="299"/>
      <c r="W96" s="299"/>
      <c r="X96" s="299"/>
    </row>
    <row r="97" spans="1:24" s="314" customFormat="1" ht="178.5" x14ac:dyDescent="0.2">
      <c r="A97" s="25">
        <v>91</v>
      </c>
      <c r="B97" s="17" t="s">
        <v>184</v>
      </c>
      <c r="C97" s="305">
        <v>33</v>
      </c>
      <c r="D97" s="13" t="s">
        <v>26</v>
      </c>
      <c r="E97" s="275" t="s">
        <v>121</v>
      </c>
      <c r="F97" s="13" t="s">
        <v>254</v>
      </c>
      <c r="G97" s="275" t="s">
        <v>100</v>
      </c>
      <c r="H97" s="13" t="s">
        <v>30</v>
      </c>
      <c r="I97" s="286">
        <v>12600000</v>
      </c>
      <c r="J97" s="286"/>
      <c r="K97" s="321">
        <v>42408</v>
      </c>
      <c r="L97" s="321">
        <v>42419</v>
      </c>
      <c r="M97" s="269">
        <f>L97+5</f>
        <v>42424</v>
      </c>
      <c r="N97" s="294">
        <v>210</v>
      </c>
      <c r="O97" s="269">
        <f>+M97+N97</f>
        <v>42634</v>
      </c>
      <c r="P97" s="350" t="s">
        <v>318</v>
      </c>
      <c r="Q97" s="12" t="s">
        <v>621</v>
      </c>
      <c r="R97" s="14" t="s">
        <v>301</v>
      </c>
      <c r="S97" s="345" t="s">
        <v>348</v>
      </c>
      <c r="T97" s="298"/>
      <c r="U97" s="299"/>
      <c r="V97" s="299"/>
      <c r="W97" s="299"/>
      <c r="X97" s="299"/>
    </row>
    <row r="98" spans="1:24" s="314" customFormat="1" ht="194.25" customHeight="1" x14ac:dyDescent="0.2">
      <c r="A98" s="25">
        <v>92</v>
      </c>
      <c r="B98" s="17" t="s">
        <v>184</v>
      </c>
      <c r="C98" s="305">
        <v>33</v>
      </c>
      <c r="D98" s="13" t="s">
        <v>26</v>
      </c>
      <c r="E98" s="275" t="s">
        <v>121</v>
      </c>
      <c r="F98" s="13" t="s">
        <v>254</v>
      </c>
      <c r="G98" s="275" t="s">
        <v>100</v>
      </c>
      <c r="H98" s="13" t="s">
        <v>30</v>
      </c>
      <c r="I98" s="286">
        <v>12600000</v>
      </c>
      <c r="J98" s="286"/>
      <c r="K98" s="321">
        <v>42408</v>
      </c>
      <c r="L98" s="321">
        <v>42426</v>
      </c>
      <c r="M98" s="269">
        <f t="shared" ref="M98:M102" si="5">L98+5</f>
        <v>42431</v>
      </c>
      <c r="N98" s="294">
        <v>210</v>
      </c>
      <c r="O98" s="269">
        <f t="shared" ref="O98:O102" si="6">+M98+N98</f>
        <v>42641</v>
      </c>
      <c r="P98" s="350" t="s">
        <v>318</v>
      </c>
      <c r="Q98" s="12" t="s">
        <v>622</v>
      </c>
      <c r="R98" s="14" t="s">
        <v>301</v>
      </c>
      <c r="S98" s="345" t="s">
        <v>348</v>
      </c>
      <c r="T98" s="298"/>
      <c r="U98" s="299"/>
      <c r="V98" s="299"/>
      <c r="W98" s="299"/>
      <c r="X98" s="299"/>
    </row>
    <row r="99" spans="1:24" s="314" customFormat="1" ht="174.75" customHeight="1" x14ac:dyDescent="0.2">
      <c r="A99" s="25">
        <v>93</v>
      </c>
      <c r="B99" s="17" t="s">
        <v>184</v>
      </c>
      <c r="C99" s="305">
        <v>33</v>
      </c>
      <c r="D99" s="13" t="s">
        <v>26</v>
      </c>
      <c r="E99" s="275" t="s">
        <v>121</v>
      </c>
      <c r="F99" s="13" t="s">
        <v>254</v>
      </c>
      <c r="G99" s="275" t="s">
        <v>100</v>
      </c>
      <c r="H99" s="13" t="s">
        <v>30</v>
      </c>
      <c r="I99" s="286">
        <v>12600000</v>
      </c>
      <c r="J99" s="286"/>
      <c r="K99" s="321">
        <v>42419</v>
      </c>
      <c r="L99" s="321">
        <v>42426</v>
      </c>
      <c r="M99" s="269">
        <f t="shared" si="5"/>
        <v>42431</v>
      </c>
      <c r="N99" s="294">
        <v>210</v>
      </c>
      <c r="O99" s="269">
        <f t="shared" si="6"/>
        <v>42641</v>
      </c>
      <c r="P99" s="350" t="s">
        <v>318</v>
      </c>
      <c r="Q99" s="12" t="s">
        <v>622</v>
      </c>
      <c r="R99" s="14" t="s">
        <v>301</v>
      </c>
      <c r="S99" s="345" t="s">
        <v>348</v>
      </c>
      <c r="T99" s="299"/>
      <c r="U99" s="299"/>
      <c r="V99" s="299"/>
      <c r="W99" s="299"/>
      <c r="X99" s="299"/>
    </row>
    <row r="100" spans="1:24" s="314" customFormat="1" ht="174.75" customHeight="1" x14ac:dyDescent="0.2">
      <c r="A100" s="25">
        <v>94</v>
      </c>
      <c r="B100" s="17" t="s">
        <v>184</v>
      </c>
      <c r="C100" s="305">
        <v>33</v>
      </c>
      <c r="D100" s="13" t="s">
        <v>26</v>
      </c>
      <c r="E100" s="275" t="s">
        <v>121</v>
      </c>
      <c r="F100" s="13" t="s">
        <v>254</v>
      </c>
      <c r="G100" s="275" t="s">
        <v>100</v>
      </c>
      <c r="H100" s="13" t="s">
        <v>30</v>
      </c>
      <c r="I100" s="286">
        <v>12600000</v>
      </c>
      <c r="J100" s="286"/>
      <c r="K100" s="321">
        <v>42419</v>
      </c>
      <c r="L100" s="321">
        <v>42426</v>
      </c>
      <c r="M100" s="269">
        <f t="shared" si="5"/>
        <v>42431</v>
      </c>
      <c r="N100" s="294">
        <v>210</v>
      </c>
      <c r="O100" s="269">
        <f t="shared" si="6"/>
        <v>42641</v>
      </c>
      <c r="P100" s="350" t="s">
        <v>318</v>
      </c>
      <c r="Q100" s="12" t="s">
        <v>622</v>
      </c>
      <c r="R100" s="14" t="s">
        <v>301</v>
      </c>
      <c r="S100" s="345" t="s">
        <v>348</v>
      </c>
      <c r="T100" s="299"/>
      <c r="U100" s="299"/>
      <c r="V100" s="299"/>
      <c r="W100" s="299"/>
      <c r="X100" s="299"/>
    </row>
    <row r="101" spans="1:24" s="314" customFormat="1" ht="182.25" customHeight="1" x14ac:dyDescent="0.2">
      <c r="A101" s="25">
        <v>95</v>
      </c>
      <c r="B101" s="17" t="s">
        <v>184</v>
      </c>
      <c r="C101" s="305">
        <v>33</v>
      </c>
      <c r="D101" s="13" t="s">
        <v>26</v>
      </c>
      <c r="E101" s="275" t="s">
        <v>121</v>
      </c>
      <c r="F101" s="13" t="s">
        <v>254</v>
      </c>
      <c r="G101" s="275" t="s">
        <v>100</v>
      </c>
      <c r="H101" s="13" t="s">
        <v>30</v>
      </c>
      <c r="I101" s="286">
        <v>12600000</v>
      </c>
      <c r="J101" s="286"/>
      <c r="K101" s="321">
        <v>42419</v>
      </c>
      <c r="L101" s="321">
        <v>42426</v>
      </c>
      <c r="M101" s="269">
        <f t="shared" si="5"/>
        <v>42431</v>
      </c>
      <c r="N101" s="294">
        <v>210</v>
      </c>
      <c r="O101" s="269">
        <f t="shared" si="6"/>
        <v>42641</v>
      </c>
      <c r="P101" s="350" t="s">
        <v>318</v>
      </c>
      <c r="Q101" s="12" t="s">
        <v>622</v>
      </c>
      <c r="R101" s="14" t="s">
        <v>301</v>
      </c>
      <c r="S101" s="345" t="s">
        <v>348</v>
      </c>
      <c r="T101" s="299"/>
      <c r="U101" s="299"/>
      <c r="V101" s="299"/>
      <c r="W101" s="299"/>
      <c r="X101" s="299"/>
    </row>
    <row r="102" spans="1:24" s="314" customFormat="1" ht="183.75" customHeight="1" x14ac:dyDescent="0.2">
      <c r="A102" s="25">
        <v>96</v>
      </c>
      <c r="B102" s="17" t="s">
        <v>184</v>
      </c>
      <c r="C102" s="305">
        <v>33</v>
      </c>
      <c r="D102" s="13" t="s">
        <v>26</v>
      </c>
      <c r="E102" s="275" t="s">
        <v>121</v>
      </c>
      <c r="F102" s="13" t="s">
        <v>254</v>
      </c>
      <c r="G102" s="275" t="s">
        <v>100</v>
      </c>
      <c r="H102" s="13" t="s">
        <v>30</v>
      </c>
      <c r="I102" s="286">
        <v>12600000</v>
      </c>
      <c r="J102" s="286"/>
      <c r="K102" s="321">
        <v>42419</v>
      </c>
      <c r="L102" s="321">
        <v>42426</v>
      </c>
      <c r="M102" s="269">
        <f t="shared" si="5"/>
        <v>42431</v>
      </c>
      <c r="N102" s="294">
        <v>210</v>
      </c>
      <c r="O102" s="269">
        <f t="shared" si="6"/>
        <v>42641</v>
      </c>
      <c r="P102" s="350" t="s">
        <v>318</v>
      </c>
      <c r="Q102" s="12" t="s">
        <v>622</v>
      </c>
      <c r="R102" s="14" t="s">
        <v>301</v>
      </c>
      <c r="S102" s="345" t="s">
        <v>348</v>
      </c>
      <c r="T102" s="299"/>
      <c r="U102" s="299"/>
      <c r="V102" s="299"/>
      <c r="W102" s="299"/>
      <c r="X102" s="299"/>
    </row>
    <row r="103" spans="1:24" s="314" customFormat="1" ht="165.75" customHeight="1" x14ac:dyDescent="0.2">
      <c r="A103" s="25">
        <v>97</v>
      </c>
      <c r="B103" s="17" t="s">
        <v>184</v>
      </c>
      <c r="C103" s="305">
        <v>33</v>
      </c>
      <c r="D103" s="13" t="s">
        <v>26</v>
      </c>
      <c r="E103" s="275" t="s">
        <v>121</v>
      </c>
      <c r="F103" s="13" t="s">
        <v>254</v>
      </c>
      <c r="G103" s="275" t="s">
        <v>100</v>
      </c>
      <c r="H103" s="13" t="s">
        <v>30</v>
      </c>
      <c r="I103" s="286">
        <v>10500000</v>
      </c>
      <c r="J103" s="286"/>
      <c r="K103" s="321">
        <v>42408</v>
      </c>
      <c r="L103" s="321">
        <v>42419</v>
      </c>
      <c r="M103" s="269">
        <f>L103+5</f>
        <v>42424</v>
      </c>
      <c r="N103" s="294">
        <v>210</v>
      </c>
      <c r="O103" s="269">
        <f>+M103+N103</f>
        <v>42634</v>
      </c>
      <c r="P103" s="350" t="s">
        <v>318</v>
      </c>
      <c r="Q103" s="12" t="s">
        <v>624</v>
      </c>
      <c r="R103" s="14" t="s">
        <v>301</v>
      </c>
      <c r="S103" s="345" t="s">
        <v>348</v>
      </c>
      <c r="T103" s="299"/>
      <c r="U103" s="299"/>
      <c r="V103" s="299"/>
      <c r="W103" s="299"/>
      <c r="X103" s="299"/>
    </row>
    <row r="104" spans="1:24" s="314" customFormat="1" ht="54.75" customHeight="1" x14ac:dyDescent="0.2">
      <c r="A104" s="25">
        <v>98</v>
      </c>
      <c r="B104" s="17" t="s">
        <v>184</v>
      </c>
      <c r="C104" s="305">
        <v>33</v>
      </c>
      <c r="D104" s="13" t="s">
        <v>26</v>
      </c>
      <c r="E104" s="275" t="s">
        <v>121</v>
      </c>
      <c r="F104" s="13" t="s">
        <v>254</v>
      </c>
      <c r="G104" s="275" t="s">
        <v>29</v>
      </c>
      <c r="H104" s="275" t="s">
        <v>21</v>
      </c>
      <c r="I104" s="286">
        <v>77318300</v>
      </c>
      <c r="J104" s="286"/>
      <c r="K104" s="321">
        <v>42419</v>
      </c>
      <c r="L104" s="321">
        <v>42426</v>
      </c>
      <c r="M104" s="269">
        <f t="shared" ref="M104:M105" si="7">L104+5</f>
        <v>42431</v>
      </c>
      <c r="N104" s="294">
        <v>210</v>
      </c>
      <c r="O104" s="269">
        <f t="shared" ref="O104:O105" si="8">+M104+N104</f>
        <v>42641</v>
      </c>
      <c r="P104" s="350" t="s">
        <v>318</v>
      </c>
      <c r="Q104" s="12" t="s">
        <v>319</v>
      </c>
      <c r="R104" s="306" t="s">
        <v>320</v>
      </c>
      <c r="S104" s="345" t="s">
        <v>348</v>
      </c>
      <c r="T104" s="299"/>
      <c r="U104" s="299"/>
      <c r="V104" s="299"/>
      <c r="W104" s="299"/>
      <c r="X104" s="299"/>
    </row>
    <row r="105" spans="1:24" s="314" customFormat="1" ht="54.75" customHeight="1" x14ac:dyDescent="0.2">
      <c r="A105" s="25">
        <v>99</v>
      </c>
      <c r="B105" s="17" t="s">
        <v>184</v>
      </c>
      <c r="C105" s="305">
        <v>33</v>
      </c>
      <c r="D105" s="13" t="s">
        <v>26</v>
      </c>
      <c r="E105" s="275" t="s">
        <v>121</v>
      </c>
      <c r="F105" s="13" t="s">
        <v>254</v>
      </c>
      <c r="G105" s="275" t="s">
        <v>100</v>
      </c>
      <c r="H105" s="13" t="s">
        <v>30</v>
      </c>
      <c r="I105" s="286">
        <v>12181700</v>
      </c>
      <c r="J105" s="286"/>
      <c r="K105" s="321">
        <v>42419</v>
      </c>
      <c r="L105" s="321">
        <v>42426</v>
      </c>
      <c r="M105" s="269">
        <f t="shared" si="7"/>
        <v>42431</v>
      </c>
      <c r="N105" s="294">
        <v>210</v>
      </c>
      <c r="O105" s="269">
        <f t="shared" si="8"/>
        <v>42641</v>
      </c>
      <c r="P105" s="307" t="s">
        <v>321</v>
      </c>
      <c r="Q105" s="12" t="s">
        <v>322</v>
      </c>
      <c r="R105" s="306" t="s">
        <v>323</v>
      </c>
      <c r="S105" s="345" t="s">
        <v>348</v>
      </c>
      <c r="T105" s="299"/>
      <c r="U105" s="299"/>
      <c r="V105" s="299"/>
      <c r="W105" s="299"/>
      <c r="X105" s="299"/>
    </row>
    <row r="106" spans="1:24" s="458" customFormat="1" ht="78.75" customHeight="1" x14ac:dyDescent="0.2">
      <c r="A106" s="25">
        <v>100</v>
      </c>
      <c r="B106" s="17" t="s">
        <v>411</v>
      </c>
      <c r="C106" s="290" t="s">
        <v>181</v>
      </c>
      <c r="D106" s="27" t="s">
        <v>133</v>
      </c>
      <c r="E106" s="266">
        <v>311020301</v>
      </c>
      <c r="F106" s="267" t="s">
        <v>406</v>
      </c>
      <c r="G106" s="12" t="s">
        <v>100</v>
      </c>
      <c r="H106" s="12" t="s">
        <v>30</v>
      </c>
      <c r="I106" s="30">
        <v>40000000</v>
      </c>
      <c r="J106" s="30"/>
      <c r="K106" s="297">
        <v>42387</v>
      </c>
      <c r="L106" s="273">
        <v>42401</v>
      </c>
      <c r="M106" s="269">
        <v>42402</v>
      </c>
      <c r="N106" s="25">
        <v>150</v>
      </c>
      <c r="O106" s="270">
        <v>42552</v>
      </c>
      <c r="P106" s="271" t="s">
        <v>407</v>
      </c>
      <c r="Q106" s="29" t="s">
        <v>405</v>
      </c>
      <c r="R106" s="14" t="s">
        <v>408</v>
      </c>
      <c r="S106" s="298" t="s">
        <v>409</v>
      </c>
      <c r="T106" s="12" t="s">
        <v>612</v>
      </c>
      <c r="U106" s="298" t="s">
        <v>611</v>
      </c>
      <c r="V106" s="299" t="s">
        <v>410</v>
      </c>
      <c r="W106" s="457"/>
      <c r="X106" s="457"/>
    </row>
    <row r="107" spans="1:24" s="458" customFormat="1" ht="89.25" customHeight="1" x14ac:dyDescent="0.2">
      <c r="A107" s="25">
        <v>101</v>
      </c>
      <c r="B107" s="17" t="s">
        <v>446</v>
      </c>
      <c r="C107" s="290" t="s">
        <v>181</v>
      </c>
      <c r="D107" s="27" t="s">
        <v>133</v>
      </c>
      <c r="E107" s="266">
        <v>311020301</v>
      </c>
      <c r="F107" s="267" t="s">
        <v>406</v>
      </c>
      <c r="G107" s="12" t="s">
        <v>100</v>
      </c>
      <c r="H107" s="12" t="s">
        <v>30</v>
      </c>
      <c r="I107" s="300">
        <v>30000000</v>
      </c>
      <c r="J107" s="300"/>
      <c r="K107" s="301">
        <v>42397</v>
      </c>
      <c r="L107" s="301">
        <v>42401</v>
      </c>
      <c r="M107" s="268">
        <v>42405</v>
      </c>
      <c r="N107" s="274">
        <v>150</v>
      </c>
      <c r="O107" s="270">
        <v>42555</v>
      </c>
      <c r="P107" s="302" t="s">
        <v>413</v>
      </c>
      <c r="Q107" s="12" t="s">
        <v>414</v>
      </c>
      <c r="R107" s="14" t="s">
        <v>415</v>
      </c>
      <c r="S107" s="298" t="s">
        <v>412</v>
      </c>
      <c r="T107" s="12" t="s">
        <v>613</v>
      </c>
      <c r="U107" s="298" t="s">
        <v>611</v>
      </c>
      <c r="V107" s="299" t="s">
        <v>410</v>
      </c>
      <c r="W107" s="457"/>
      <c r="X107" s="457"/>
    </row>
    <row r="108" spans="1:24" s="458" customFormat="1" ht="102" customHeight="1" x14ac:dyDescent="0.2">
      <c r="A108" s="25">
        <v>102</v>
      </c>
      <c r="B108" s="17" t="s">
        <v>418</v>
      </c>
      <c r="C108" s="290" t="s">
        <v>181</v>
      </c>
      <c r="D108" s="27" t="s">
        <v>133</v>
      </c>
      <c r="E108" s="266">
        <v>311020301</v>
      </c>
      <c r="F108" s="267" t="s">
        <v>406</v>
      </c>
      <c r="G108" s="12" t="s">
        <v>100</v>
      </c>
      <c r="H108" s="12" t="s">
        <v>30</v>
      </c>
      <c r="I108" s="24">
        <v>32000000</v>
      </c>
      <c r="J108" s="457"/>
      <c r="K108" s="297">
        <v>42398</v>
      </c>
      <c r="L108" s="301">
        <v>42419</v>
      </c>
      <c r="M108" s="301">
        <f>L108+5</f>
        <v>42424</v>
      </c>
      <c r="N108" s="304">
        <v>120</v>
      </c>
      <c r="O108" s="301">
        <f>M108+N108</f>
        <v>42544</v>
      </c>
      <c r="P108" s="10" t="s">
        <v>461</v>
      </c>
      <c r="Q108" s="23" t="s">
        <v>419</v>
      </c>
      <c r="R108" s="23" t="s">
        <v>420</v>
      </c>
      <c r="S108" s="298" t="s">
        <v>453</v>
      </c>
      <c r="T108" s="298" t="s">
        <v>447</v>
      </c>
      <c r="U108" s="298" t="s">
        <v>401</v>
      </c>
      <c r="V108" s="457"/>
      <c r="W108" s="457"/>
      <c r="X108" s="457"/>
    </row>
    <row r="109" spans="1:24" s="22" customFormat="1" ht="22.5" customHeight="1" x14ac:dyDescent="0.2">
      <c r="A109" s="25"/>
      <c r="B109" s="17"/>
      <c r="C109" s="32"/>
      <c r="D109" s="13"/>
      <c r="E109" s="21"/>
      <c r="F109" s="200"/>
      <c r="G109" s="12"/>
      <c r="H109" s="468" t="s">
        <v>628</v>
      </c>
      <c r="I109" s="469">
        <f>SUM(I7:I108)</f>
        <v>7199198590</v>
      </c>
      <c r="J109" s="201"/>
      <c r="K109" s="201"/>
      <c r="L109" s="8"/>
      <c r="M109" s="8"/>
      <c r="N109" s="24"/>
      <c r="O109" s="8"/>
      <c r="P109" s="12"/>
      <c r="Q109" s="23"/>
      <c r="R109" s="14"/>
      <c r="S109" s="345"/>
      <c r="T109" s="192"/>
      <c r="U109" s="192"/>
      <c r="V109" s="192"/>
      <c r="W109" s="192"/>
      <c r="X109" s="192"/>
    </row>
    <row r="110" spans="1:24" x14ac:dyDescent="0.2">
      <c r="E110" s="202"/>
      <c r="F110" s="203"/>
      <c r="G110" s="204"/>
      <c r="H110" s="203"/>
      <c r="I110" s="204"/>
    </row>
  </sheetData>
  <autoFilter ref="A6:IF6"/>
  <mergeCells count="2">
    <mergeCell ref="C1:R4"/>
    <mergeCell ref="C5:R5"/>
  </mergeCells>
  <printOptions horizontalCentered="1" verticalCentered="1"/>
  <pageMargins left="0.31496062992125984" right="0" top="0.19685039370078741" bottom="0.19685039370078741" header="0" footer="0"/>
  <pageSetup paperSize="5" scale="45" orientation="landscape" horizontalDpi="4294967295" verticalDpi="4294967295" r:id="rId1"/>
  <headerFooter alignWithMargins="0">
    <oddHeader>&amp;C&amp;P&amp;N</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90" zoomScaleNormal="90" workbookViewId="0">
      <pane ySplit="8" topLeftCell="A9" activePane="bottomLeft" state="frozen"/>
      <selection pane="bottomLeft" activeCell="E35" sqref="E35"/>
    </sheetView>
  </sheetViews>
  <sheetFormatPr baseColWidth="10" defaultRowHeight="12.75" x14ac:dyDescent="0.2"/>
  <cols>
    <col min="1" max="1" width="18.7109375" customWidth="1"/>
    <col min="2" max="2" width="28.140625" customWidth="1"/>
    <col min="3" max="3" width="22.140625" customWidth="1"/>
    <col min="4" max="4" width="17.5703125" bestFit="1" customWidth="1"/>
    <col min="5" max="5" width="13.85546875" bestFit="1" customWidth="1"/>
    <col min="6" max="6" width="18.140625" customWidth="1"/>
    <col min="7" max="7" width="17.140625" customWidth="1"/>
    <col min="8" max="8" width="17.42578125" bestFit="1" customWidth="1"/>
    <col min="9" max="9" width="16.42578125" bestFit="1" customWidth="1"/>
    <col min="10" max="10" width="16.85546875" bestFit="1" customWidth="1"/>
    <col min="11" max="11" width="17.85546875" bestFit="1" customWidth="1"/>
    <col min="12" max="12" width="18.42578125" customWidth="1"/>
  </cols>
  <sheetData>
    <row r="1" spans="1:12" ht="12.75" customHeight="1" x14ac:dyDescent="0.2">
      <c r="A1" s="34"/>
      <c r="B1" s="474"/>
      <c r="C1" s="475"/>
      <c r="D1" s="475"/>
      <c r="E1" s="35"/>
      <c r="F1" s="35"/>
      <c r="G1" s="35"/>
      <c r="H1" s="35"/>
      <c r="I1" s="35"/>
      <c r="J1" s="35"/>
      <c r="K1" s="36"/>
      <c r="L1" s="37"/>
    </row>
    <row r="2" spans="1:12" ht="15" customHeight="1" x14ac:dyDescent="0.2">
      <c r="A2" s="38"/>
      <c r="B2" s="476" t="s">
        <v>263</v>
      </c>
      <c r="C2" s="477"/>
      <c r="D2" s="477"/>
      <c r="E2" s="39"/>
      <c r="F2" s="481" t="s">
        <v>261</v>
      </c>
      <c r="G2" s="482"/>
      <c r="H2" s="482"/>
      <c r="I2" s="482"/>
      <c r="J2" s="482"/>
      <c r="K2" s="483"/>
    </row>
    <row r="3" spans="1:12" ht="15.75" customHeight="1" x14ac:dyDescent="0.2">
      <c r="A3" s="38"/>
      <c r="B3" s="476" t="s">
        <v>299</v>
      </c>
      <c r="C3" s="477"/>
      <c r="D3" s="477"/>
      <c r="E3" s="39"/>
      <c r="F3" s="481" t="s">
        <v>0</v>
      </c>
      <c r="G3" s="482"/>
      <c r="H3" s="482"/>
      <c r="I3" s="482"/>
      <c r="J3" s="482"/>
      <c r="K3" s="483"/>
    </row>
    <row r="4" spans="1:12" ht="15" customHeight="1" x14ac:dyDescent="0.2">
      <c r="A4" s="38"/>
      <c r="B4" s="476" t="s">
        <v>264</v>
      </c>
      <c r="C4" s="477"/>
      <c r="D4" s="477"/>
      <c r="E4" s="39"/>
      <c r="F4" s="481" t="s">
        <v>262</v>
      </c>
      <c r="G4" s="482"/>
      <c r="H4" s="482"/>
      <c r="I4" s="482"/>
      <c r="J4" s="482"/>
      <c r="K4" s="483"/>
    </row>
    <row r="5" spans="1:12" ht="15" customHeight="1" x14ac:dyDescent="0.2">
      <c r="A5" s="38"/>
      <c r="B5" s="39"/>
      <c r="C5" s="39"/>
      <c r="D5" s="39"/>
      <c r="E5" s="39"/>
      <c r="F5" s="481" t="s">
        <v>1</v>
      </c>
      <c r="G5" s="482"/>
      <c r="H5" s="482"/>
      <c r="I5" s="482"/>
      <c r="J5" s="482"/>
      <c r="K5" s="483"/>
    </row>
    <row r="6" spans="1:12" ht="11.25" customHeight="1" x14ac:dyDescent="0.2">
      <c r="A6" s="40"/>
      <c r="B6" s="41"/>
      <c r="C6" s="41"/>
      <c r="D6" s="41"/>
      <c r="E6" s="41"/>
      <c r="F6" s="41"/>
      <c r="G6" s="41"/>
      <c r="H6" s="41"/>
      <c r="I6" s="41"/>
      <c r="J6" s="41"/>
      <c r="K6" s="42"/>
    </row>
    <row r="7" spans="1:12" ht="21" customHeight="1" thickBot="1" x14ac:dyDescent="0.25">
      <c r="A7" s="159" t="s">
        <v>471</v>
      </c>
      <c r="B7" s="160"/>
      <c r="C7" s="160"/>
      <c r="D7" s="160"/>
      <c r="E7" s="160"/>
      <c r="F7" s="160"/>
      <c r="G7" s="160"/>
      <c r="H7" s="160"/>
      <c r="I7" s="160"/>
      <c r="J7" s="160"/>
      <c r="K7" s="161"/>
    </row>
    <row r="8" spans="1:12" ht="96.75" customHeight="1" x14ac:dyDescent="0.2">
      <c r="A8" s="43" t="s">
        <v>265</v>
      </c>
      <c r="B8" s="43" t="s">
        <v>266</v>
      </c>
      <c r="C8" s="43" t="s">
        <v>300</v>
      </c>
      <c r="D8" s="43" t="s">
        <v>267</v>
      </c>
      <c r="E8" s="43" t="s">
        <v>268</v>
      </c>
      <c r="F8" s="157" t="s">
        <v>269</v>
      </c>
      <c r="G8" s="158" t="s">
        <v>270</v>
      </c>
      <c r="H8" s="188" t="s">
        <v>271</v>
      </c>
      <c r="I8" s="462" t="s">
        <v>272</v>
      </c>
      <c r="J8" s="158" t="s">
        <v>615</v>
      </c>
      <c r="K8" s="158" t="s">
        <v>328</v>
      </c>
    </row>
    <row r="9" spans="1:12" s="46" customFormat="1" ht="13.5" thickBot="1" x14ac:dyDescent="0.25">
      <c r="A9" s="44">
        <v>1</v>
      </c>
      <c r="B9" s="44">
        <v>2</v>
      </c>
      <c r="C9" s="44">
        <v>3</v>
      </c>
      <c r="D9" s="44">
        <v>4</v>
      </c>
      <c r="E9" s="44">
        <v>5</v>
      </c>
      <c r="F9" s="44">
        <v>6</v>
      </c>
      <c r="G9" s="44">
        <v>7</v>
      </c>
      <c r="H9" s="44">
        <v>8</v>
      </c>
      <c r="I9" s="44">
        <v>9</v>
      </c>
      <c r="J9" s="45">
        <v>10</v>
      </c>
      <c r="K9" s="44">
        <v>11</v>
      </c>
    </row>
    <row r="10" spans="1:12" s="52" customFormat="1" ht="30.75" customHeight="1" thickBot="1" x14ac:dyDescent="0.25">
      <c r="A10" s="47">
        <v>31102</v>
      </c>
      <c r="B10" s="48" t="s">
        <v>273</v>
      </c>
      <c r="C10" s="49">
        <f t="shared" ref="C10:K10" si="0">SUM(C11:C12)</f>
        <v>580000000</v>
      </c>
      <c r="D10" s="49">
        <f t="shared" si="0"/>
        <v>292708425</v>
      </c>
      <c r="E10" s="49">
        <f t="shared" si="0"/>
        <v>0</v>
      </c>
      <c r="F10" s="49">
        <f t="shared" si="0"/>
        <v>292708425</v>
      </c>
      <c r="G10" s="49">
        <f t="shared" si="0"/>
        <v>37560000</v>
      </c>
      <c r="H10" s="49">
        <f t="shared" si="0"/>
        <v>542440000</v>
      </c>
      <c r="I10" s="49">
        <f t="shared" si="0"/>
        <v>249731575</v>
      </c>
      <c r="J10" s="50">
        <f t="shared" si="0"/>
        <v>356912935</v>
      </c>
      <c r="K10" s="51">
        <f t="shared" si="0"/>
        <v>223087065</v>
      </c>
      <c r="L10" s="53"/>
    </row>
    <row r="11" spans="1:12" s="59" customFormat="1" ht="21.75" customHeight="1" x14ac:dyDescent="0.2">
      <c r="A11" s="54">
        <v>311020301</v>
      </c>
      <c r="B11" s="55" t="s">
        <v>99</v>
      </c>
      <c r="C11" s="174">
        <v>500000000</v>
      </c>
      <c r="D11" s="56">
        <f>'PLAN DE ADQUISICIONES 2016 AJUS'!I30+'PLAN DE ADQUISICIONES 2016 AJUS'!I35+'PLAN DE ADQUISICIONES 2016 AJUS'!I43+'PLAN DE ADQUISICIONES 2016 AJUS'!I63+'PLAN DE ADQUISICIONES 2016 AJUS'!I64+'PLAN DE ADQUISICIONES 2016 AJUS'!I80+'PLAN DE ADQUISICIONES 2016 AJUS'!I106+'PLAN DE ADQUISICIONES 2016 AJUS'!I107+'PLAN DE ADQUISICIONES 2016 AJUS'!I108</f>
        <v>292708425</v>
      </c>
      <c r="E11" s="56">
        <f>'PLAN DE ADQUISICIONES 2016 AJUS'!J30+'PLAN DE ADQUISICIONES 2016 AJUS'!J35+'PLAN DE ADQUISICIONES 2016 AJUS'!J43+'PLAN DE ADQUISICIONES 2016 AJUS'!J63+'PLAN DE ADQUISICIONES 2016 AJUS'!J64+'PLAN DE ADQUISICIONES 2016 AJUS'!J80+'PLAN DE ADQUISICIONES 2016 AJUS'!J106+'PLAN DE ADQUISICIONES 2016 AJUS'!J107+'PLAN DE ADQUISICIONES 2016 AJUS'!J108</f>
        <v>0</v>
      </c>
      <c r="F11" s="56">
        <f>D11-E11</f>
        <v>292708425</v>
      </c>
      <c r="G11" s="56">
        <f>'ADICIONES A CONTRATOS'!H8</f>
        <v>24000000</v>
      </c>
      <c r="H11" s="56">
        <f>C11-E11-G11</f>
        <v>476000000</v>
      </c>
      <c r="I11" s="56">
        <f>C11-D11-G11</f>
        <v>183291575</v>
      </c>
      <c r="J11" s="57">
        <v>306472935</v>
      </c>
      <c r="K11" s="58">
        <f>C11-J11</f>
        <v>193527065</v>
      </c>
      <c r="L11" s="60"/>
    </row>
    <row r="12" spans="1:12" s="59" customFormat="1" ht="30.75" thickBot="1" x14ac:dyDescent="0.25">
      <c r="A12" s="61">
        <v>3110204</v>
      </c>
      <c r="B12" s="62" t="s">
        <v>274</v>
      </c>
      <c r="C12" s="175">
        <v>80000000</v>
      </c>
      <c r="D12" s="63">
        <v>0</v>
      </c>
      <c r="E12" s="63">
        <v>0</v>
      </c>
      <c r="F12" s="63">
        <f>D12-E12</f>
        <v>0</v>
      </c>
      <c r="G12" s="64">
        <f>'ADICIONES A CONTRATOS'!H7+'ADICIONES A CONTRATOS'!H9</f>
        <v>13560000</v>
      </c>
      <c r="H12" s="63">
        <f>C12-E12-G12</f>
        <v>66440000</v>
      </c>
      <c r="I12" s="63">
        <f>C12-D12-G12</f>
        <v>66440000</v>
      </c>
      <c r="J12" s="65">
        <v>50440000</v>
      </c>
      <c r="K12" s="66">
        <f>C12-J12</f>
        <v>29560000</v>
      </c>
      <c r="L12" s="60"/>
    </row>
    <row r="13" spans="1:12" s="52" customFormat="1" ht="16.5" thickBot="1" x14ac:dyDescent="0.25">
      <c r="A13" s="47">
        <v>312</v>
      </c>
      <c r="B13" s="67" t="s">
        <v>275</v>
      </c>
      <c r="C13" s="68">
        <f t="shared" ref="C13:K13" si="1">SUM(C14:C38)-(C14+C20+C25+C27+C29+C35)</f>
        <v>4904800000</v>
      </c>
      <c r="D13" s="68">
        <f t="shared" si="1"/>
        <v>3738490165</v>
      </c>
      <c r="E13" s="68">
        <f t="shared" si="1"/>
        <v>0</v>
      </c>
      <c r="F13" s="68">
        <f t="shared" si="1"/>
        <v>3738490165</v>
      </c>
      <c r="G13" s="68">
        <f t="shared" si="1"/>
        <v>700000</v>
      </c>
      <c r="H13" s="68">
        <f t="shared" si="1"/>
        <v>4904100000</v>
      </c>
      <c r="I13" s="68">
        <f t="shared" si="1"/>
        <v>1165609835</v>
      </c>
      <c r="J13" s="68">
        <f t="shared" si="1"/>
        <v>3779459720</v>
      </c>
      <c r="K13" s="68">
        <f t="shared" si="1"/>
        <v>1125340280</v>
      </c>
    </row>
    <row r="14" spans="1:12" s="52" customFormat="1" ht="16.5" thickBot="1" x14ac:dyDescent="0.25">
      <c r="A14" s="47">
        <v>31201</v>
      </c>
      <c r="B14" s="69" t="s">
        <v>155</v>
      </c>
      <c r="C14" s="68">
        <f t="shared" ref="C14:K14" si="2">SUM(C15:C19)</f>
        <v>832126000</v>
      </c>
      <c r="D14" s="68">
        <f t="shared" si="2"/>
        <v>874253394</v>
      </c>
      <c r="E14" s="68">
        <f t="shared" si="2"/>
        <v>0</v>
      </c>
      <c r="F14" s="68">
        <f t="shared" si="2"/>
        <v>874253394</v>
      </c>
      <c r="G14" s="68">
        <f t="shared" si="2"/>
        <v>700000</v>
      </c>
      <c r="H14" s="68">
        <f t="shared" si="2"/>
        <v>831426000</v>
      </c>
      <c r="I14" s="68">
        <f t="shared" si="2"/>
        <v>-42827394</v>
      </c>
      <c r="J14" s="70">
        <f t="shared" si="2"/>
        <v>674001000</v>
      </c>
      <c r="K14" s="71">
        <f t="shared" si="2"/>
        <v>158125000</v>
      </c>
    </row>
    <row r="15" spans="1:12" s="59" customFormat="1" ht="15" x14ac:dyDescent="0.2">
      <c r="A15" s="61">
        <v>3120101</v>
      </c>
      <c r="B15" s="55" t="s">
        <v>276</v>
      </c>
      <c r="C15" s="162">
        <v>95000000</v>
      </c>
      <c r="D15" s="73">
        <f>'PLAN DE ADQUISICIONES 2016 AJUS'!I9</f>
        <v>94300000</v>
      </c>
      <c r="E15" s="73">
        <f>'PLAN DE ADQUISICIONES 2016 AJUS'!J9</f>
        <v>0</v>
      </c>
      <c r="F15" s="73">
        <f>D15-E15</f>
        <v>94300000</v>
      </c>
      <c r="G15" s="73">
        <f>'ADICIONES A CONTRATOS'!H6</f>
        <v>700000</v>
      </c>
      <c r="H15" s="72">
        <f>C15-E15-G15</f>
        <v>94300000</v>
      </c>
      <c r="I15" s="56">
        <f>C15-D15-G15</f>
        <v>0</v>
      </c>
      <c r="J15" s="74">
        <v>94300000</v>
      </c>
      <c r="K15" s="75">
        <f>C15-J15</f>
        <v>700000</v>
      </c>
      <c r="L15" s="60"/>
    </row>
    <row r="16" spans="1:12" s="59" customFormat="1" ht="15" x14ac:dyDescent="0.2">
      <c r="A16" s="54">
        <v>3120102</v>
      </c>
      <c r="B16" s="62" t="s">
        <v>200</v>
      </c>
      <c r="C16" s="163">
        <v>187839000</v>
      </c>
      <c r="D16" s="77">
        <f>'PLAN DE ADQUISICIONES 2016 AJUS'!I55+'PLAN DE ADQUISICIONES 2016 AJUS'!I58+'PLAN DE ADQUISICIONES 2016 AJUS'!I71</f>
        <v>248771000</v>
      </c>
      <c r="E16" s="77">
        <f>'PLAN DE ADQUISICIONES 2016 AJUS'!J55+'PLAN DE ADQUISICIONES 2016 AJUS'!J58+'PLAN DE ADQUISICIONES 2016 AJUS'!J71</f>
        <v>0</v>
      </c>
      <c r="F16" s="77">
        <f>D16-E16</f>
        <v>248771000</v>
      </c>
      <c r="G16" s="77">
        <v>0</v>
      </c>
      <c r="H16" s="72">
        <f>C16-E16-G16</f>
        <v>187839000</v>
      </c>
      <c r="I16" s="56">
        <f>C16-D16-G16</f>
        <v>-60932000</v>
      </c>
      <c r="J16" s="78">
        <v>148771000</v>
      </c>
      <c r="K16" s="79">
        <f>C16-J16</f>
        <v>39068000</v>
      </c>
      <c r="L16" s="60"/>
    </row>
    <row r="17" spans="1:12" s="59" customFormat="1" ht="30" x14ac:dyDescent="0.2">
      <c r="A17" s="54">
        <v>3120103</v>
      </c>
      <c r="B17" s="62" t="s">
        <v>277</v>
      </c>
      <c r="C17" s="163">
        <v>158860000</v>
      </c>
      <c r="D17" s="77">
        <f>'PLAN DE ADQUISICIONES 2016 AJUS'!I67+'PLAN DE ADQUISICIONES 2016 AJUS'!I69+'PLAN DE ADQUISICIONES 2016 AJUS'!I70</f>
        <v>152029032</v>
      </c>
      <c r="E17" s="77">
        <f>'PLAN DE ADQUISICIONES 2016 AJUS'!J67+'PLAN DE ADQUISICIONES 2016 AJUS'!J69+'PLAN DE ADQUISICIONES 2016 AJUS'!J70</f>
        <v>0</v>
      </c>
      <c r="F17" s="77">
        <f>D17-E17</f>
        <v>152029032</v>
      </c>
      <c r="G17" s="77">
        <v>0</v>
      </c>
      <c r="H17" s="77">
        <f>C17-E17-G17</f>
        <v>158860000</v>
      </c>
      <c r="I17" s="56">
        <f>C17-D17-G17</f>
        <v>6830968</v>
      </c>
      <c r="J17" s="78">
        <v>127088000</v>
      </c>
      <c r="K17" s="79">
        <f>C17-J17</f>
        <v>31772000</v>
      </c>
      <c r="L17" s="60"/>
    </row>
    <row r="18" spans="1:12" s="59" customFormat="1" ht="15" x14ac:dyDescent="0.2">
      <c r="A18" s="54">
        <v>3120104</v>
      </c>
      <c r="B18" s="62" t="s">
        <v>278</v>
      </c>
      <c r="C18" s="163">
        <v>367927000</v>
      </c>
      <c r="D18" s="77">
        <f>'PLAN DE ADQUISICIONES 2016 AJUS'!I56+'PLAN DE ADQUISICIONES 2016 AJUS'!I65+'PLAN DE ADQUISICIONES 2016 AJUS'!I66</f>
        <v>361153362</v>
      </c>
      <c r="E18" s="77">
        <f>'PLAN DE ADQUISICIONES 2016 AJUS'!J56+'PLAN DE ADQUISICIONES 2016 AJUS'!J65+'PLAN DE ADQUISICIONES 2016 AJUS'!J66</f>
        <v>0</v>
      </c>
      <c r="F18" s="77">
        <f>D18-E18</f>
        <v>361153362</v>
      </c>
      <c r="G18" s="77">
        <v>0</v>
      </c>
      <c r="H18" s="77">
        <f>C18-E18-G18</f>
        <v>367927000</v>
      </c>
      <c r="I18" s="56">
        <f>C18-D18-G18</f>
        <v>6773638</v>
      </c>
      <c r="J18" s="78">
        <v>285842000</v>
      </c>
      <c r="K18" s="79">
        <f>C18-J18</f>
        <v>82085000</v>
      </c>
      <c r="L18" s="60"/>
    </row>
    <row r="19" spans="1:12" s="59" customFormat="1" ht="15.75" thickBot="1" x14ac:dyDescent="0.25">
      <c r="A19" s="80">
        <v>3120105</v>
      </c>
      <c r="B19" s="81" t="s">
        <v>165</v>
      </c>
      <c r="C19" s="82">
        <v>22500000</v>
      </c>
      <c r="D19" s="83">
        <f>'PLAN DE ADQUISICIONES 2016 AJUS'!I59</f>
        <v>18000000</v>
      </c>
      <c r="E19" s="83">
        <f>'PLAN DE ADQUISICIONES 2016 AJUS'!J59</f>
        <v>0</v>
      </c>
      <c r="F19" s="77">
        <f>D19-E19</f>
        <v>18000000</v>
      </c>
      <c r="G19" s="77">
        <v>0</v>
      </c>
      <c r="H19" s="77">
        <f>C19-E19-G19</f>
        <v>22500000</v>
      </c>
      <c r="I19" s="56">
        <f>C19-D19-G19</f>
        <v>4500000</v>
      </c>
      <c r="J19" s="84">
        <v>18000000</v>
      </c>
      <c r="K19" s="85">
        <f>C19-J19</f>
        <v>4500000</v>
      </c>
      <c r="L19" s="60"/>
    </row>
    <row r="20" spans="1:12" s="52" customFormat="1" ht="30.75" customHeight="1" thickBot="1" x14ac:dyDescent="0.25">
      <c r="A20" s="47">
        <v>31202</v>
      </c>
      <c r="B20" s="67" t="s">
        <v>279</v>
      </c>
      <c r="C20" s="68">
        <f t="shared" ref="C20:K20" si="3">SUM(C21:C38)-(C25+C27+C29+C35)</f>
        <v>4072674000</v>
      </c>
      <c r="D20" s="68">
        <f t="shared" si="3"/>
        <v>2864236771</v>
      </c>
      <c r="E20" s="68">
        <f t="shared" si="3"/>
        <v>0</v>
      </c>
      <c r="F20" s="68">
        <f t="shared" si="3"/>
        <v>2864236771</v>
      </c>
      <c r="G20" s="68">
        <f t="shared" si="3"/>
        <v>0</v>
      </c>
      <c r="H20" s="68">
        <f t="shared" si="3"/>
        <v>4072674000</v>
      </c>
      <c r="I20" s="68">
        <f t="shared" si="3"/>
        <v>1208437229</v>
      </c>
      <c r="J20" s="68">
        <f t="shared" si="3"/>
        <v>3105458720</v>
      </c>
      <c r="K20" s="68">
        <f t="shared" si="3"/>
        <v>967215280</v>
      </c>
    </row>
    <row r="21" spans="1:12" s="59" customFormat="1" ht="15" x14ac:dyDescent="0.2">
      <c r="A21" s="61">
        <v>3120201</v>
      </c>
      <c r="B21" s="86" t="s">
        <v>215</v>
      </c>
      <c r="C21" s="162">
        <v>161213000</v>
      </c>
      <c r="D21" s="73">
        <f>'PLAN DE ADQUISICIONES 2016 AJUS'!I76</f>
        <v>72351180</v>
      </c>
      <c r="E21" s="73">
        <f>'PLAN DE ADQUISICIONES 2016 AJUS'!J76</f>
        <v>0</v>
      </c>
      <c r="F21" s="73">
        <f>D21-E21</f>
        <v>72351180</v>
      </c>
      <c r="G21" s="77">
        <v>0</v>
      </c>
      <c r="H21" s="73">
        <f>C21-E21-G21</f>
        <v>161213000</v>
      </c>
      <c r="I21" s="56">
        <f>C21-D21-G21</f>
        <v>88861820</v>
      </c>
      <c r="J21" s="74">
        <v>56618820</v>
      </c>
      <c r="K21" s="75">
        <f>C21-J21</f>
        <v>104594180</v>
      </c>
      <c r="L21" s="60"/>
    </row>
    <row r="22" spans="1:12" s="59" customFormat="1" ht="15" x14ac:dyDescent="0.2">
      <c r="A22" s="54">
        <v>3120202</v>
      </c>
      <c r="B22" s="87" t="s">
        <v>280</v>
      </c>
      <c r="C22" s="163">
        <v>30000000</v>
      </c>
      <c r="D22" s="77">
        <f>'PLAN DE ADQUISICIONES 2016 AJUS'!I7</f>
        <v>30000000</v>
      </c>
      <c r="E22" s="77">
        <f>'PLAN DE ADQUISICIONES 2016 AJUS'!J7</f>
        <v>0</v>
      </c>
      <c r="F22" s="77">
        <f>D22-E22</f>
        <v>30000000</v>
      </c>
      <c r="G22" s="77">
        <v>0</v>
      </c>
      <c r="H22" s="77">
        <f>C22-E22-G22</f>
        <v>30000000</v>
      </c>
      <c r="I22" s="56">
        <f>C22-D22-G22</f>
        <v>0</v>
      </c>
      <c r="J22" s="78">
        <v>24000000</v>
      </c>
      <c r="K22" s="79">
        <f>C22-J22</f>
        <v>6000000</v>
      </c>
      <c r="L22" s="60"/>
    </row>
    <row r="23" spans="1:12" s="59" customFormat="1" ht="30" x14ac:dyDescent="0.2">
      <c r="A23" s="54">
        <v>3120203</v>
      </c>
      <c r="B23" s="88" t="s">
        <v>203</v>
      </c>
      <c r="C23" s="164">
        <v>224254000</v>
      </c>
      <c r="D23" s="83">
        <f>'PLAN DE ADQUISICIONES 2016 AJUS'!I72+'PLAN DE ADQUISICIONES 2016 AJUS'!I73</f>
        <v>61514325</v>
      </c>
      <c r="E23" s="83">
        <f>'PLAN DE ADQUISICIONES 2016 AJUS'!J72+'PLAN DE ADQUISICIONES 2016 AJUS'!J73</f>
        <v>0</v>
      </c>
      <c r="F23" s="77">
        <f>D23-E23</f>
        <v>61514325</v>
      </c>
      <c r="G23" s="77">
        <v>0</v>
      </c>
      <c r="H23" s="77">
        <f>C23-E23-G23</f>
        <v>224254000</v>
      </c>
      <c r="I23" s="56">
        <f>C23-D23-G23</f>
        <v>162739675</v>
      </c>
      <c r="J23" s="78">
        <v>168197558</v>
      </c>
      <c r="K23" s="79">
        <f>C23-J23</f>
        <v>56056442</v>
      </c>
      <c r="L23" s="60"/>
    </row>
    <row r="24" spans="1:12" s="59" customFormat="1" ht="15" x14ac:dyDescent="0.2">
      <c r="A24" s="80">
        <v>3120204</v>
      </c>
      <c r="B24" s="88" t="s">
        <v>281</v>
      </c>
      <c r="C24" s="164">
        <v>112262000</v>
      </c>
      <c r="D24" s="83">
        <f>'PLAN DE ADQUISICIONES 2016 AJUS'!I44+'PLAN DE ADQUISICIONES 2016 AJUS'!I46+'PLAN DE ADQUISICIONES 2016 AJUS'!I47+'PLAN DE ADQUISICIONES 2016 AJUS'!I48+'PLAN DE ADQUISICIONES 2016 AJUS'!I49+'PLAN DE ADQUISICIONES 2016 AJUS'!I50+'PLAN DE ADQUISICIONES 2016 AJUS'!I51+'PLAN DE ADQUISICIONES 2016 AJUS'!I52+'PLAN DE ADQUISICIONES 2016 AJUS'!I53+'PLAN DE ADQUISICIONES 2016 AJUS'!I74</f>
        <v>120943642</v>
      </c>
      <c r="E24" s="83">
        <f>'PLAN DE ADQUISICIONES 2016 AJUS'!J44+'PLAN DE ADQUISICIONES 2016 AJUS'!J46+'PLAN DE ADQUISICIONES 2016 AJUS'!J47+'PLAN DE ADQUISICIONES 2016 AJUS'!J48+'PLAN DE ADQUISICIONES 2016 AJUS'!J49+'PLAN DE ADQUISICIONES 2016 AJUS'!J50+'PLAN DE ADQUISICIONES 2016 AJUS'!J51+'PLAN DE ADQUISICIONES 2016 AJUS'!J52+'PLAN DE ADQUISICIONES 2016 AJUS'!J53+'PLAN DE ADQUISICIONES 2016 AJUS'!J74</f>
        <v>0</v>
      </c>
      <c r="F24" s="77">
        <f>D24-E24</f>
        <v>120943642</v>
      </c>
      <c r="G24" s="77">
        <v>0</v>
      </c>
      <c r="H24" s="77">
        <f>C24-E24-G24</f>
        <v>112262000</v>
      </c>
      <c r="I24" s="56">
        <f>C24-D24-G24</f>
        <v>-8681642</v>
      </c>
      <c r="J24" s="78">
        <v>73389938</v>
      </c>
      <c r="K24" s="79">
        <f>C24-J24</f>
        <v>38872062</v>
      </c>
      <c r="L24" s="60"/>
    </row>
    <row r="25" spans="1:12" s="52" customFormat="1" ht="31.5" x14ac:dyDescent="0.2">
      <c r="A25" s="89">
        <v>3120205</v>
      </c>
      <c r="B25" s="90" t="s">
        <v>282</v>
      </c>
      <c r="C25" s="91">
        <f t="shared" ref="C25:K25" si="4">SUM(C26)</f>
        <v>1668000000</v>
      </c>
      <c r="D25" s="91">
        <f t="shared" si="4"/>
        <v>1238163919</v>
      </c>
      <c r="E25" s="91">
        <f t="shared" si="4"/>
        <v>0</v>
      </c>
      <c r="F25" s="91">
        <f>SUM(F26)</f>
        <v>1238163919</v>
      </c>
      <c r="G25" s="91">
        <f t="shared" si="4"/>
        <v>0</v>
      </c>
      <c r="H25" s="91">
        <f t="shared" si="4"/>
        <v>1668000000</v>
      </c>
      <c r="I25" s="92">
        <f t="shared" si="4"/>
        <v>429836081</v>
      </c>
      <c r="J25" s="93">
        <f t="shared" si="4"/>
        <v>1292680404</v>
      </c>
      <c r="K25" s="94">
        <f t="shared" si="4"/>
        <v>375319596</v>
      </c>
    </row>
    <row r="26" spans="1:12" s="59" customFormat="1" ht="17.25" customHeight="1" x14ac:dyDescent="0.2">
      <c r="A26" s="61">
        <v>312020501</v>
      </c>
      <c r="B26" s="62" t="s">
        <v>104</v>
      </c>
      <c r="C26" s="164">
        <v>1668000000</v>
      </c>
      <c r="D26" s="83">
        <f>'PLAN DE ADQUISICIONES 2016 AJUS'!I31+'PLAN DE ADQUISICIONES 2016 AJUS'!I32+'PLAN DE ADQUISICIONES 2016 AJUS'!I57+'PLAN DE ADQUISICIONES 2016 AJUS'!I68+'PLAN DE ADQUISICIONES 2016 AJUS'!I75+'PLAN DE ADQUISICIONES 2016 AJUS'!I77+'PLAN DE ADQUISICIONES 2016 AJUS'!I78+'PLAN DE ADQUISICIONES 2016 AJUS'!I79</f>
        <v>1238163919</v>
      </c>
      <c r="E26" s="83">
        <f>'PLAN DE ADQUISICIONES 2016 AJUS'!J31+'PLAN DE ADQUISICIONES 2016 AJUS'!J32+'PLAN DE ADQUISICIONES 2016 AJUS'!J57+'PLAN DE ADQUISICIONES 2016 AJUS'!J68+'PLAN DE ADQUISICIONES 2016 AJUS'!J75+'PLAN DE ADQUISICIONES 2016 AJUS'!J77+'PLAN DE ADQUISICIONES 2016 AJUS'!J78+'PLAN DE ADQUISICIONES 2016 AJUS'!J79</f>
        <v>0</v>
      </c>
      <c r="F26" s="82">
        <f>D26-E26</f>
        <v>1238163919</v>
      </c>
      <c r="G26" s="82">
        <v>0</v>
      </c>
      <c r="H26" s="77">
        <f>C26-E26-G26</f>
        <v>1668000000</v>
      </c>
      <c r="I26" s="56">
        <f>C26-D26-G26</f>
        <v>429836081</v>
      </c>
      <c r="J26" s="95">
        <v>1292680404</v>
      </c>
      <c r="K26" s="79">
        <f>C26-J26</f>
        <v>375319596</v>
      </c>
      <c r="L26" s="60"/>
    </row>
    <row r="27" spans="1:12" s="52" customFormat="1" ht="15.75" x14ac:dyDescent="0.2">
      <c r="A27" s="89">
        <v>3120206</v>
      </c>
      <c r="B27" s="90" t="s">
        <v>283</v>
      </c>
      <c r="C27" s="91">
        <f t="shared" ref="C27:K27" si="5">SUM(C28)</f>
        <v>500000000</v>
      </c>
      <c r="D27" s="91">
        <f t="shared" si="5"/>
        <v>400000000</v>
      </c>
      <c r="E27" s="91">
        <f t="shared" si="5"/>
        <v>0</v>
      </c>
      <c r="F27" s="91">
        <f t="shared" si="5"/>
        <v>400000000</v>
      </c>
      <c r="G27" s="91">
        <f t="shared" si="5"/>
        <v>0</v>
      </c>
      <c r="H27" s="91">
        <f t="shared" si="5"/>
        <v>500000000</v>
      </c>
      <c r="I27" s="92">
        <f t="shared" si="5"/>
        <v>100000000</v>
      </c>
      <c r="J27" s="93">
        <f t="shared" si="5"/>
        <v>500000000</v>
      </c>
      <c r="K27" s="94">
        <f t="shared" si="5"/>
        <v>0</v>
      </c>
    </row>
    <row r="28" spans="1:12" s="59" customFormat="1" ht="15.75" customHeight="1" x14ac:dyDescent="0.2">
      <c r="A28" s="54">
        <v>312020601</v>
      </c>
      <c r="B28" s="62" t="s">
        <v>168</v>
      </c>
      <c r="C28" s="164">
        <v>500000000</v>
      </c>
      <c r="D28" s="82">
        <f>'PLAN DE ADQUISICIONES 2016 AJUS'!I60+'PLAN DE ADQUISICIONES 2016 AJUS'!I61</f>
        <v>400000000</v>
      </c>
      <c r="E28" s="82">
        <f>'PLAN DE ADQUISICIONES 2016 AJUS'!J60+'PLAN DE ADQUISICIONES 2016 AJUS'!J61</f>
        <v>0</v>
      </c>
      <c r="F28" s="77">
        <f>D28-E28</f>
        <v>400000000</v>
      </c>
      <c r="G28" s="82"/>
      <c r="H28" s="77">
        <f>C28-E28-G28</f>
        <v>500000000</v>
      </c>
      <c r="I28" s="56">
        <f>C28-D28-G28</f>
        <v>100000000</v>
      </c>
      <c r="J28" s="95">
        <v>500000000</v>
      </c>
      <c r="K28" s="79">
        <f>C28-J28</f>
        <v>0</v>
      </c>
      <c r="L28" s="60"/>
    </row>
    <row r="29" spans="1:12" s="52" customFormat="1" ht="15.75" x14ac:dyDescent="0.2">
      <c r="A29" s="89">
        <v>3120209</v>
      </c>
      <c r="B29" s="90" t="s">
        <v>284</v>
      </c>
      <c r="C29" s="96">
        <f t="shared" ref="C29:K29" si="6">SUM(C30:C31)</f>
        <v>485000000</v>
      </c>
      <c r="D29" s="96">
        <f t="shared" si="6"/>
        <v>276250000</v>
      </c>
      <c r="E29" s="96">
        <f t="shared" si="6"/>
        <v>0</v>
      </c>
      <c r="F29" s="96">
        <f t="shared" si="6"/>
        <v>276250000</v>
      </c>
      <c r="G29" s="96">
        <f t="shared" si="6"/>
        <v>0</v>
      </c>
      <c r="H29" s="96">
        <f t="shared" si="6"/>
        <v>485000000</v>
      </c>
      <c r="I29" s="96">
        <f t="shared" si="6"/>
        <v>208750000</v>
      </c>
      <c r="J29" s="97">
        <f t="shared" si="6"/>
        <v>318250000</v>
      </c>
      <c r="K29" s="92">
        <f t="shared" si="6"/>
        <v>166750000</v>
      </c>
    </row>
    <row r="30" spans="1:12" s="59" customFormat="1" ht="14.25" customHeight="1" x14ac:dyDescent="0.2">
      <c r="A30" s="54">
        <v>312020901</v>
      </c>
      <c r="B30" s="55" t="s">
        <v>116</v>
      </c>
      <c r="C30" s="162">
        <v>425000000</v>
      </c>
      <c r="D30" s="72">
        <f>'PLAN DE ADQUISICIONES 2016 AJUS'!I33+'PLAN DE ADQUISICIONES 2016 AJUS'!I34</f>
        <v>276250000</v>
      </c>
      <c r="E30" s="72">
        <f>'PLAN DE ADQUISICIONES 2016 AJUS'!J33+'PLAN DE ADQUISICIONES 2016 AJUS'!J34</f>
        <v>0</v>
      </c>
      <c r="F30" s="77">
        <f>D30-E30</f>
        <v>276250000</v>
      </c>
      <c r="G30" s="77">
        <v>0</v>
      </c>
      <c r="H30" s="77">
        <f>C30-E30-G30</f>
        <v>425000000</v>
      </c>
      <c r="I30" s="56">
        <f>C30-D30-G30</f>
        <v>148750000</v>
      </c>
      <c r="J30" s="98">
        <v>276250000</v>
      </c>
      <c r="K30" s="79">
        <f>C30-J30</f>
        <v>148750000</v>
      </c>
      <c r="L30" s="60"/>
    </row>
    <row r="31" spans="1:12" s="59" customFormat="1" ht="14.25" customHeight="1" x14ac:dyDescent="0.2">
      <c r="A31" s="54">
        <v>312020902</v>
      </c>
      <c r="B31" s="62" t="s">
        <v>113</v>
      </c>
      <c r="C31" s="163">
        <v>60000000</v>
      </c>
      <c r="D31" s="76">
        <v>0</v>
      </c>
      <c r="E31" s="76">
        <v>0</v>
      </c>
      <c r="F31" s="77">
        <f>D31-E31</f>
        <v>0</v>
      </c>
      <c r="G31" s="77">
        <v>0</v>
      </c>
      <c r="H31" s="77">
        <f>C31-E31-G31</f>
        <v>60000000</v>
      </c>
      <c r="I31" s="56">
        <f>C31-D31-G31</f>
        <v>60000000</v>
      </c>
      <c r="J31" s="95">
        <v>42000000</v>
      </c>
      <c r="K31" s="79">
        <f>C31-J31</f>
        <v>18000000</v>
      </c>
      <c r="L31" s="60"/>
    </row>
    <row r="32" spans="1:12" s="59" customFormat="1" ht="14.25" customHeight="1" x14ac:dyDescent="0.2">
      <c r="A32" s="54">
        <v>3120210</v>
      </c>
      <c r="B32" s="62" t="s">
        <v>285</v>
      </c>
      <c r="C32" s="163">
        <v>614327000</v>
      </c>
      <c r="D32" s="76">
        <f>'PLAN DE ADQUISICIONES 2016 AJUS'!I10+'PLAN DE ADQUISICIONES 2016 AJUS'!I11+'PLAN DE ADQUISICIONES 2016 AJUS'!I12+'PLAN DE ADQUISICIONES 2016 AJUS'!I13+'PLAN DE ADQUISICIONES 2016 AJUS'!I14+'PLAN DE ADQUISICIONES 2016 AJUS'!I15+'PLAN DE ADQUISICIONES 2016 AJUS'!I16+'PLAN DE ADQUISICIONES 2016 AJUS'!I17+'PLAN DE ADQUISICIONES 2016 AJUS'!I18+'PLAN DE ADQUISICIONES 2016 AJUS'!I19+'PLAN DE ADQUISICIONES 2016 AJUS'!I20</f>
        <v>466888000</v>
      </c>
      <c r="E32" s="76">
        <f>'PLAN DE ADQUISICIONES 2016 AJUS'!J10+'PLAN DE ADQUISICIONES 2016 AJUS'!J11+'PLAN DE ADQUISICIONES 2016 AJUS'!J12+'PLAN DE ADQUISICIONES 2016 AJUS'!J13+'PLAN DE ADQUISICIONES 2016 AJUS'!J14+'PLAN DE ADQUISICIONES 2016 AJUS'!J15+'PLAN DE ADQUISICIONES 2016 AJUS'!J16+'PLAN DE ADQUISICIONES 2016 AJUS'!J17+'PLAN DE ADQUISICIONES 2016 AJUS'!J18+'PLAN DE ADQUISICIONES 2016 AJUS'!J19+'PLAN DE ADQUISICIONES 2016 AJUS'!J20</f>
        <v>0</v>
      </c>
      <c r="F32" s="77">
        <f>D32-E32</f>
        <v>466888000</v>
      </c>
      <c r="G32" s="77">
        <v>0</v>
      </c>
      <c r="H32" s="77">
        <f>C32-E32-G32</f>
        <v>614327000</v>
      </c>
      <c r="I32" s="56">
        <f>C32-D32-G32</f>
        <v>147439000</v>
      </c>
      <c r="J32" s="95">
        <v>466889000</v>
      </c>
      <c r="K32" s="79">
        <f>C32-J32</f>
        <v>147438000</v>
      </c>
      <c r="L32" s="60"/>
    </row>
    <row r="33" spans="1:12" s="59" customFormat="1" ht="14.25" customHeight="1" x14ac:dyDescent="0.2">
      <c r="A33" s="54">
        <v>3120211</v>
      </c>
      <c r="B33" s="62" t="s">
        <v>136</v>
      </c>
      <c r="C33" s="76">
        <v>0</v>
      </c>
      <c r="D33" s="76">
        <v>0</v>
      </c>
      <c r="E33" s="76">
        <v>0</v>
      </c>
      <c r="F33" s="77">
        <f>D33-E33</f>
        <v>0</v>
      </c>
      <c r="G33" s="77">
        <v>0</v>
      </c>
      <c r="H33" s="77">
        <f>C33-E33-G33</f>
        <v>0</v>
      </c>
      <c r="I33" s="56">
        <f>C33-D33-G33</f>
        <v>0</v>
      </c>
      <c r="J33" s="95">
        <v>0</v>
      </c>
      <c r="K33" s="79">
        <f>C33-J33</f>
        <v>0</v>
      </c>
      <c r="L33" s="60"/>
    </row>
    <row r="34" spans="1:12" s="59" customFormat="1" ht="18.75" customHeight="1" thickBot="1" x14ac:dyDescent="0.25">
      <c r="A34" s="80">
        <v>3120212</v>
      </c>
      <c r="B34" s="81" t="s">
        <v>71</v>
      </c>
      <c r="C34" s="164">
        <v>166618000</v>
      </c>
      <c r="D34" s="82">
        <f>'PLAN DE ADQUISICIONES 2016 AJUS'!I21+'PLAN DE ADQUISICIONES 2016 AJUS'!I22+'PLAN DE ADQUISICIONES 2016 AJUS'!I23+'PLAN DE ADQUISICIONES 2016 AJUS'!I24+'PLAN DE ADQUISICIONES 2016 AJUS'!I25+'PLAN DE ADQUISICIONES 2016 AJUS'!I26+'PLAN DE ADQUISICIONES 2016 AJUS'!I27+'PLAN DE ADQUISICIONES 2016 AJUS'!I28+'PLAN DE ADQUISICIONES 2016 AJUS'!I29</f>
        <v>118125705</v>
      </c>
      <c r="E34" s="82">
        <f>'PLAN DE ADQUISICIONES 2016 AJUS'!J21+'PLAN DE ADQUISICIONES 2016 AJUS'!J22+'PLAN DE ADQUISICIONES 2016 AJUS'!J23+'PLAN DE ADQUISICIONES 2016 AJUS'!J24+'PLAN DE ADQUISICIONES 2016 AJUS'!J25+'PLAN DE ADQUISICIONES 2016 AJUS'!J26+'PLAN DE ADQUISICIONES 2016 AJUS'!J27+'PLAN DE ADQUISICIONES 2016 AJUS'!J28+'PLAN DE ADQUISICIONES 2016 AJUS'!J29</f>
        <v>0</v>
      </c>
      <c r="F34" s="77">
        <f>D34-E34</f>
        <v>118125705</v>
      </c>
      <c r="G34" s="77">
        <v>0</v>
      </c>
      <c r="H34" s="77">
        <f>C34-E34-G34</f>
        <v>166618000</v>
      </c>
      <c r="I34" s="56">
        <f>C34-D34-G34</f>
        <v>48492295</v>
      </c>
      <c r="J34" s="99">
        <v>116633000</v>
      </c>
      <c r="K34" s="85">
        <f>C34-J34</f>
        <v>49985000</v>
      </c>
      <c r="L34" s="60"/>
    </row>
    <row r="35" spans="1:12" s="52" customFormat="1" ht="35.25" customHeight="1" thickBot="1" x14ac:dyDescent="0.25">
      <c r="A35" s="100">
        <v>3120213</v>
      </c>
      <c r="B35" s="101" t="s">
        <v>286</v>
      </c>
      <c r="C35" s="102">
        <f t="shared" ref="C35:K35" si="7">SUM(C36)</f>
        <v>11000000</v>
      </c>
      <c r="D35" s="102">
        <f t="shared" si="7"/>
        <v>0</v>
      </c>
      <c r="E35" s="102">
        <f t="shared" si="7"/>
        <v>0</v>
      </c>
      <c r="F35" s="102">
        <f t="shared" si="7"/>
        <v>0</v>
      </c>
      <c r="G35" s="102">
        <f t="shared" si="7"/>
        <v>0</v>
      </c>
      <c r="H35" s="102">
        <f t="shared" si="7"/>
        <v>11000000</v>
      </c>
      <c r="I35" s="102">
        <f t="shared" si="7"/>
        <v>11000000</v>
      </c>
      <c r="J35" s="103">
        <f t="shared" si="7"/>
        <v>8800000</v>
      </c>
      <c r="K35" s="104">
        <f t="shared" si="7"/>
        <v>2200000</v>
      </c>
    </row>
    <row r="36" spans="1:12" s="59" customFormat="1" ht="30" x14ac:dyDescent="0.2">
      <c r="A36" s="105">
        <v>312021399</v>
      </c>
      <c r="B36" s="106" t="s">
        <v>286</v>
      </c>
      <c r="C36" s="162">
        <v>11000000</v>
      </c>
      <c r="D36" s="72">
        <v>0</v>
      </c>
      <c r="E36" s="72">
        <v>0</v>
      </c>
      <c r="F36" s="77">
        <f>D36-E36</f>
        <v>0</v>
      </c>
      <c r="G36" s="77">
        <v>0</v>
      </c>
      <c r="H36" s="77">
        <f>C36-E36-G36</f>
        <v>11000000</v>
      </c>
      <c r="I36" s="56">
        <f>C36-D36-G36</f>
        <v>11000000</v>
      </c>
      <c r="J36" s="107">
        <v>8800000</v>
      </c>
      <c r="K36" s="75">
        <f>C36-J36</f>
        <v>2200000</v>
      </c>
      <c r="L36" s="60"/>
    </row>
    <row r="37" spans="1:12" s="59" customFormat="1" ht="18" customHeight="1" x14ac:dyDescent="0.2">
      <c r="A37" s="54">
        <v>3120217</v>
      </c>
      <c r="B37" s="62" t="s">
        <v>140</v>
      </c>
      <c r="C37" s="163">
        <v>100000000</v>
      </c>
      <c r="D37" s="76">
        <f>'PLAN DE ADQUISICIONES 2016 AJUS'!I45</f>
        <v>80000000</v>
      </c>
      <c r="E37" s="76">
        <f>'PLAN DE ADQUISICIONES 2016 AJUS'!J45</f>
        <v>0</v>
      </c>
      <c r="F37" s="77">
        <f>D37-E37</f>
        <v>80000000</v>
      </c>
      <c r="G37" s="77">
        <v>0</v>
      </c>
      <c r="H37" s="77">
        <f>C37-E37-G37</f>
        <v>100000000</v>
      </c>
      <c r="I37" s="56">
        <f>C37-D37-G37</f>
        <v>20000000</v>
      </c>
      <c r="J37" s="78">
        <v>80000000</v>
      </c>
      <c r="K37" s="79">
        <f>C37-J37</f>
        <v>20000000</v>
      </c>
      <c r="L37" s="60"/>
    </row>
    <row r="38" spans="1:12" s="59" customFormat="1" ht="18" customHeight="1" thickBot="1" x14ac:dyDescent="0.25">
      <c r="A38" s="80">
        <v>3120218</v>
      </c>
      <c r="B38" s="81" t="s">
        <v>287</v>
      </c>
      <c r="C38" s="164">
        <v>0</v>
      </c>
      <c r="D38" s="83">
        <v>0</v>
      </c>
      <c r="E38" s="83">
        <v>0</v>
      </c>
      <c r="F38" s="77">
        <f>D38-E38</f>
        <v>0</v>
      </c>
      <c r="G38" s="77">
        <v>0</v>
      </c>
      <c r="H38" s="77">
        <f>C38-E38-G38</f>
        <v>0</v>
      </c>
      <c r="I38" s="56">
        <f>C38-D38-G38</f>
        <v>0</v>
      </c>
      <c r="J38" s="84">
        <v>0</v>
      </c>
      <c r="K38" s="85">
        <f>C38-J38</f>
        <v>0</v>
      </c>
      <c r="L38" s="60"/>
    </row>
    <row r="39" spans="1:12" s="52" customFormat="1" ht="30.75" customHeight="1" thickBot="1" x14ac:dyDescent="0.25">
      <c r="A39" s="47">
        <v>31203</v>
      </c>
      <c r="B39" s="67" t="s">
        <v>288</v>
      </c>
      <c r="C39" s="102">
        <f t="shared" ref="C39:K39" si="8">SUM(C40)</f>
        <v>19640000</v>
      </c>
      <c r="D39" s="102">
        <f t="shared" si="8"/>
        <v>0</v>
      </c>
      <c r="E39" s="102">
        <f t="shared" si="8"/>
        <v>0</v>
      </c>
      <c r="F39" s="102">
        <f t="shared" si="8"/>
        <v>0</v>
      </c>
      <c r="G39" s="102">
        <f t="shared" si="8"/>
        <v>0</v>
      </c>
      <c r="H39" s="102">
        <f t="shared" si="8"/>
        <v>19640000</v>
      </c>
      <c r="I39" s="102">
        <f t="shared" si="8"/>
        <v>19640000</v>
      </c>
      <c r="J39" s="103">
        <f t="shared" si="8"/>
        <v>14803000</v>
      </c>
      <c r="K39" s="104">
        <f t="shared" si="8"/>
        <v>4837000</v>
      </c>
    </row>
    <row r="40" spans="1:12" s="59" customFormat="1" ht="30.75" customHeight="1" thickBot="1" x14ac:dyDescent="0.25">
      <c r="A40" s="87">
        <v>3120302</v>
      </c>
      <c r="B40" s="62" t="s">
        <v>608</v>
      </c>
      <c r="C40" s="165">
        <v>19640000</v>
      </c>
      <c r="D40" s="76">
        <v>0</v>
      </c>
      <c r="E40" s="76">
        <v>0</v>
      </c>
      <c r="F40" s="77">
        <f>D40-E40</f>
        <v>0</v>
      </c>
      <c r="G40" s="77">
        <v>0</v>
      </c>
      <c r="H40" s="77">
        <f>C40-E40-G40</f>
        <v>19640000</v>
      </c>
      <c r="I40" s="56">
        <f>C40-D40-G40</f>
        <v>19640000</v>
      </c>
      <c r="J40" s="78">
        <v>14803000</v>
      </c>
      <c r="K40" s="79">
        <f>C40-J40</f>
        <v>4837000</v>
      </c>
    </row>
    <row r="41" spans="1:12" s="52" customFormat="1" ht="16.5" thickBot="1" x14ac:dyDescent="0.25">
      <c r="A41" s="108">
        <v>33</v>
      </c>
      <c r="B41" s="109" t="s">
        <v>289</v>
      </c>
      <c r="C41" s="110">
        <f t="shared" ref="C41:K41" si="9">SUM(C42:C43)</f>
        <v>8111000000</v>
      </c>
      <c r="D41" s="110">
        <f t="shared" si="9"/>
        <v>3168000000</v>
      </c>
      <c r="E41" s="110">
        <f t="shared" si="9"/>
        <v>0</v>
      </c>
      <c r="F41" s="111">
        <f t="shared" si="9"/>
        <v>3168000000</v>
      </c>
      <c r="G41" s="111">
        <f t="shared" si="9"/>
        <v>0</v>
      </c>
      <c r="H41" s="111">
        <f t="shared" si="9"/>
        <v>8111000000</v>
      </c>
      <c r="I41" s="111">
        <f t="shared" si="9"/>
        <v>4943000000</v>
      </c>
      <c r="J41" s="112">
        <f t="shared" si="9"/>
        <v>3168000000</v>
      </c>
      <c r="K41" s="113">
        <f t="shared" si="9"/>
        <v>4943000000</v>
      </c>
    </row>
    <row r="42" spans="1:12" s="59" customFormat="1" ht="30" x14ac:dyDescent="0.2">
      <c r="A42" s="114" t="s">
        <v>175</v>
      </c>
      <c r="B42" s="55" t="s">
        <v>290</v>
      </c>
      <c r="C42" s="162">
        <v>1190000000</v>
      </c>
      <c r="D42" s="73">
        <f>'PLAN DE ADQUISICIONES 2016 AJUS'!I8+'PLAN DE ADQUISICIONES 2016 AJUS'!I54+'PLAN DE ADQUISICIONES 2016 AJUS'!I62</f>
        <v>755800000</v>
      </c>
      <c r="E42" s="73">
        <f>'PLAN DE ADQUISICIONES 2016 AJUS'!J8+'PLAN DE ADQUISICIONES 2016 AJUS'!J54+'PLAN DE ADQUISICIONES 2016 AJUS'!J62</f>
        <v>0</v>
      </c>
      <c r="F42" s="77">
        <f>D42-E42</f>
        <v>755800000</v>
      </c>
      <c r="G42" s="77">
        <v>0</v>
      </c>
      <c r="H42" s="77">
        <f>C42-E42-G42</f>
        <v>1190000000</v>
      </c>
      <c r="I42" s="56">
        <f>C42-D42-G42</f>
        <v>434200000</v>
      </c>
      <c r="J42" s="78">
        <v>755800000</v>
      </c>
      <c r="K42" s="79">
        <f>C42-J42</f>
        <v>434200000</v>
      </c>
      <c r="L42" s="60"/>
    </row>
    <row r="43" spans="1:12" s="59" customFormat="1" ht="62.25" customHeight="1" thickBot="1" x14ac:dyDescent="0.25">
      <c r="A43" s="115" t="s">
        <v>121</v>
      </c>
      <c r="B43" s="116" t="s">
        <v>122</v>
      </c>
      <c r="C43" s="169">
        <v>6921000000</v>
      </c>
      <c r="D43" s="117">
        <f>'PLAN DE ADQUISICIONES 2016 AJUS'!I36+'PLAN DE ADQUISICIONES 2016 AJUS'!I37+'PLAN DE ADQUISICIONES 2016 AJUS'!I38+'PLAN DE ADQUISICIONES 2016 AJUS'!I39+'PLAN DE ADQUISICIONES 2016 AJUS'!I40+'PLAN DE ADQUISICIONES 2016 AJUS'!I41+'PLAN DE ADQUISICIONES 2016 AJUS'!I42+'PLAN DE ADQUISICIONES 2016 AJUS'!I81+'PLAN DE ADQUISICIONES 2016 AJUS'!I82+'PLAN DE ADQUISICIONES 2016 AJUS'!I83+'PLAN DE ADQUISICIONES 2016 AJUS'!I84+'PLAN DE ADQUISICIONES 2016 AJUS'!I85+'PLAN DE ADQUISICIONES 2016 AJUS'!I86+'PLAN DE ADQUISICIONES 2016 AJUS'!I87+'PLAN DE ADQUISICIONES 2016 AJUS'!I88+'PLAN DE ADQUISICIONES 2016 AJUS'!I89+'PLAN DE ADQUISICIONES 2016 AJUS'!I90+'PLAN DE ADQUISICIONES 2016 AJUS'!I91+'PLAN DE ADQUISICIONES 2016 AJUS'!I92+'PLAN DE ADQUISICIONES 2016 AJUS'!I93+'PLAN DE ADQUISICIONES 2016 AJUS'!I94+'PLAN DE ADQUISICIONES 2016 AJUS'!I95+'PLAN DE ADQUISICIONES 2016 AJUS'!I96+'PLAN DE ADQUISICIONES 2016 AJUS'!I97+'PLAN DE ADQUISICIONES 2016 AJUS'!I98+'PLAN DE ADQUISICIONES 2016 AJUS'!I99+'PLAN DE ADQUISICIONES 2016 AJUS'!I100+'PLAN DE ADQUISICIONES 2016 AJUS'!I101+'PLAN DE ADQUISICIONES 2016 AJUS'!I102+'PLAN DE ADQUISICIONES 2016 AJUS'!I103+'PLAN DE ADQUISICIONES 2016 AJUS'!I104+'PLAN DE ADQUISICIONES 2016 AJUS'!I105</f>
        <v>2412200000</v>
      </c>
      <c r="E43" s="117">
        <f>'PLAN DE ADQUISICIONES 2016 AJUS'!J36+'PLAN DE ADQUISICIONES 2016 AJUS'!J37+'PLAN DE ADQUISICIONES 2016 AJUS'!J38+'PLAN DE ADQUISICIONES 2016 AJUS'!J39+'PLAN DE ADQUISICIONES 2016 AJUS'!J40+'PLAN DE ADQUISICIONES 2016 AJUS'!J41+'PLAN DE ADQUISICIONES 2016 AJUS'!J42+'PLAN DE ADQUISICIONES 2016 AJUS'!J81+'PLAN DE ADQUISICIONES 2016 AJUS'!J82+'PLAN DE ADQUISICIONES 2016 AJUS'!J83+'PLAN DE ADQUISICIONES 2016 AJUS'!J84+'PLAN DE ADQUISICIONES 2016 AJUS'!J85+'PLAN DE ADQUISICIONES 2016 AJUS'!J86+'PLAN DE ADQUISICIONES 2016 AJUS'!J87+'PLAN DE ADQUISICIONES 2016 AJUS'!J88+'PLAN DE ADQUISICIONES 2016 AJUS'!J89+'PLAN DE ADQUISICIONES 2016 AJUS'!J90+'PLAN DE ADQUISICIONES 2016 AJUS'!J91+'PLAN DE ADQUISICIONES 2016 AJUS'!J92+'PLAN DE ADQUISICIONES 2016 AJUS'!J93+'PLAN DE ADQUISICIONES 2016 AJUS'!J94+'PLAN DE ADQUISICIONES 2016 AJUS'!J95+'PLAN DE ADQUISICIONES 2016 AJUS'!J96+'PLAN DE ADQUISICIONES 2016 AJUS'!J97+'PLAN DE ADQUISICIONES 2016 AJUS'!J98+'PLAN DE ADQUISICIONES 2016 AJUS'!J99+'PLAN DE ADQUISICIONES 2016 AJUS'!J100+'PLAN DE ADQUISICIONES 2016 AJUS'!J101+'PLAN DE ADQUISICIONES 2016 AJUS'!J102+'PLAN DE ADQUISICIONES 2016 AJUS'!J103+'PLAN DE ADQUISICIONES 2016 AJUS'!J104+'PLAN DE ADQUISICIONES 2016 AJUS'!J105</f>
        <v>0</v>
      </c>
      <c r="F43" s="118">
        <f>D43-E43</f>
        <v>2412200000</v>
      </c>
      <c r="G43" s="77">
        <v>0</v>
      </c>
      <c r="H43" s="118">
        <f>C43-E43-G43</f>
        <v>6921000000</v>
      </c>
      <c r="I43" s="119">
        <f>C43-D43-G43</f>
        <v>4508800000</v>
      </c>
      <c r="J43" s="120">
        <v>2412200000</v>
      </c>
      <c r="K43" s="121">
        <f>C43-J43</f>
        <v>4508800000</v>
      </c>
      <c r="L43" s="60"/>
    </row>
    <row r="44" spans="1:12" s="126" customFormat="1" ht="35.25" customHeight="1" thickBot="1" x14ac:dyDescent="0.25">
      <c r="A44" s="122"/>
      <c r="B44" s="123" t="s">
        <v>291</v>
      </c>
      <c r="C44" s="124">
        <f t="shared" ref="C44:K44" si="10">SUM(C10:C43)-(C41+C39+C35+C29+C27+C25+C20+C14+C13+C10)</f>
        <v>13615440000</v>
      </c>
      <c r="D44" s="124">
        <f>SUM(D10:D43)-(D41+D39+D35+D29+D27+D25+D20+D14+D13+D10)</f>
        <v>7199198590</v>
      </c>
      <c r="E44" s="124">
        <f t="shared" si="10"/>
        <v>0</v>
      </c>
      <c r="F44" s="124">
        <f t="shared" si="10"/>
        <v>7199198590</v>
      </c>
      <c r="G44" s="124">
        <f t="shared" si="10"/>
        <v>38260000</v>
      </c>
      <c r="H44" s="124">
        <f t="shared" si="10"/>
        <v>13577180000</v>
      </c>
      <c r="I44" s="124">
        <f t="shared" si="10"/>
        <v>6377981410</v>
      </c>
      <c r="J44" s="124">
        <f>SUM(J10:J43)-(J41+J39+J35+J29+J27+J25+J20+J14+J13+J10)</f>
        <v>7319175655</v>
      </c>
      <c r="K44" s="124">
        <f t="shared" si="10"/>
        <v>6296264345</v>
      </c>
      <c r="L44" s="125"/>
    </row>
    <row r="45" spans="1:12" ht="11.25" customHeight="1" x14ac:dyDescent="0.2">
      <c r="A45" s="127"/>
      <c r="B45" s="35"/>
      <c r="C45" s="128"/>
      <c r="D45" s="35"/>
      <c r="E45" s="35"/>
      <c r="F45" s="129"/>
      <c r="G45" s="35"/>
      <c r="H45" s="35"/>
      <c r="I45" s="35"/>
      <c r="J45" s="35"/>
      <c r="K45" s="36"/>
    </row>
    <row r="46" spans="1:12" ht="25.5" x14ac:dyDescent="0.2">
      <c r="A46" s="130"/>
      <c r="B46" s="131"/>
      <c r="C46" s="132" t="s">
        <v>292</v>
      </c>
      <c r="D46" s="133">
        <f>D44</f>
        <v>7199198590</v>
      </c>
      <c r="E46" s="134"/>
      <c r="F46" s="135"/>
      <c r="G46" s="134"/>
      <c r="H46" s="134"/>
      <c r="I46" s="135"/>
      <c r="J46" s="134"/>
      <c r="K46" s="136"/>
      <c r="L46" s="137"/>
    </row>
    <row r="47" spans="1:12" x14ac:dyDescent="0.2">
      <c r="A47" s="130"/>
      <c r="B47" s="131"/>
      <c r="C47" s="138" t="s">
        <v>293</v>
      </c>
      <c r="D47" s="138">
        <f>D46-D48</f>
        <v>4031198590</v>
      </c>
      <c r="E47" s="134"/>
      <c r="F47" s="134"/>
      <c r="G47" s="134"/>
      <c r="H47" s="134"/>
      <c r="I47" s="135"/>
      <c r="J47" s="134"/>
      <c r="K47" s="136"/>
    </row>
    <row r="48" spans="1:12" ht="13.5" thickBot="1" x14ac:dyDescent="0.25">
      <c r="A48" s="139"/>
      <c r="B48" s="140"/>
      <c r="C48" s="141" t="s">
        <v>289</v>
      </c>
      <c r="D48" s="141">
        <f>D41</f>
        <v>3168000000</v>
      </c>
      <c r="E48" s="142"/>
      <c r="F48" s="142"/>
      <c r="G48" s="142"/>
      <c r="H48" s="142"/>
      <c r="I48" s="142"/>
      <c r="J48" s="142"/>
      <c r="K48" s="143"/>
    </row>
    <row r="49" spans="1:12" s="39" customFormat="1" ht="16.5" customHeight="1" x14ac:dyDescent="0.2">
      <c r="A49" s="145"/>
      <c r="B49" s="146"/>
      <c r="C49" s="146"/>
      <c r="D49" s="128"/>
      <c r="E49" s="128"/>
      <c r="F49" s="128"/>
      <c r="G49" s="128"/>
      <c r="H49" s="128"/>
      <c r="I49" s="128"/>
      <c r="J49" s="147"/>
      <c r="K49" s="148"/>
    </row>
    <row r="50" spans="1:12" x14ac:dyDescent="0.2">
      <c r="A50" s="130" t="s">
        <v>294</v>
      </c>
      <c r="B50" s="39"/>
      <c r="C50" s="39"/>
      <c r="D50" s="39"/>
      <c r="E50" s="39"/>
      <c r="F50" s="39"/>
      <c r="G50" s="149"/>
      <c r="H50" s="39"/>
      <c r="I50" s="39"/>
      <c r="J50" s="39"/>
      <c r="K50" s="150"/>
    </row>
    <row r="51" spans="1:12" x14ac:dyDescent="0.2">
      <c r="A51" s="151" t="s">
        <v>609</v>
      </c>
      <c r="B51" s="39"/>
      <c r="C51" s="39"/>
      <c r="D51" s="39"/>
      <c r="E51" s="39"/>
      <c r="F51" s="39"/>
      <c r="G51" s="39"/>
      <c r="H51" s="39"/>
      <c r="I51" s="39"/>
      <c r="J51" s="39"/>
      <c r="K51" s="150"/>
    </row>
    <row r="52" spans="1:12" s="37" customFormat="1" x14ac:dyDescent="0.2">
      <c r="A52" s="478" t="s">
        <v>295</v>
      </c>
      <c r="B52" s="479"/>
      <c r="C52" s="479"/>
      <c r="D52" s="479"/>
      <c r="E52" s="479"/>
      <c r="F52" s="479"/>
      <c r="G52" s="479"/>
      <c r="H52" s="479"/>
      <c r="I52" s="479"/>
      <c r="J52" s="479"/>
      <c r="K52" s="480"/>
    </row>
    <row r="53" spans="1:12" x14ac:dyDescent="0.2">
      <c r="A53" s="170"/>
      <c r="B53" s="171"/>
      <c r="C53" s="171"/>
      <c r="D53" s="171"/>
      <c r="E53" s="171"/>
      <c r="F53" s="171"/>
      <c r="G53" s="171"/>
      <c r="H53" s="171"/>
      <c r="I53" s="171"/>
      <c r="J53" s="171"/>
      <c r="K53" s="172"/>
      <c r="L53" s="144"/>
    </row>
    <row r="54" spans="1:12" ht="13.5" thickBot="1" x14ac:dyDescent="0.25">
      <c r="A54" s="471"/>
      <c r="B54" s="463"/>
      <c r="C54" s="472"/>
      <c r="D54" s="463"/>
      <c r="E54" s="463"/>
      <c r="F54" s="463"/>
      <c r="G54" s="463"/>
      <c r="H54" s="463"/>
      <c r="I54" s="463"/>
      <c r="J54" s="463"/>
      <c r="K54" s="464"/>
      <c r="L54" s="144"/>
    </row>
    <row r="55" spans="1:12" x14ac:dyDescent="0.2">
      <c r="A55" s="145"/>
      <c r="B55" s="35"/>
      <c r="C55" s="35"/>
      <c r="D55" s="35"/>
      <c r="E55" s="35"/>
      <c r="F55" s="35"/>
      <c r="G55" s="35"/>
      <c r="H55" s="35"/>
      <c r="I55" s="35"/>
      <c r="J55" s="35"/>
      <c r="K55" s="36"/>
    </row>
    <row r="56" spans="1:12" x14ac:dyDescent="0.2">
      <c r="A56" s="130"/>
      <c r="B56" s="39"/>
      <c r="C56" s="39"/>
      <c r="D56" s="39"/>
      <c r="E56" s="39"/>
      <c r="F56" s="39"/>
      <c r="G56" s="39"/>
      <c r="H56" s="39"/>
      <c r="I56" s="39"/>
      <c r="J56" s="39"/>
      <c r="K56" s="150"/>
    </row>
    <row r="57" spans="1:12" x14ac:dyDescent="0.2">
      <c r="A57" s="130"/>
      <c r="B57" s="39"/>
      <c r="C57" s="39"/>
      <c r="D57" s="39"/>
      <c r="E57" s="39"/>
      <c r="F57" s="39"/>
      <c r="G57" s="39"/>
      <c r="H57" s="39"/>
      <c r="I57" s="39"/>
      <c r="J57" s="39"/>
      <c r="K57" s="150"/>
    </row>
    <row r="58" spans="1:12" x14ac:dyDescent="0.2">
      <c r="A58" s="130"/>
      <c r="B58" s="152" t="s">
        <v>412</v>
      </c>
      <c r="C58" s="41"/>
      <c r="D58" s="41"/>
      <c r="E58" s="41"/>
      <c r="F58" s="41"/>
      <c r="G58" s="41"/>
      <c r="H58" s="39"/>
      <c r="I58" s="39"/>
      <c r="J58" s="39"/>
      <c r="K58" s="150"/>
    </row>
    <row r="59" spans="1:12" x14ac:dyDescent="0.2">
      <c r="A59" s="130"/>
      <c r="B59" s="153" t="s">
        <v>297</v>
      </c>
      <c r="C59" s="39"/>
      <c r="D59" s="39"/>
      <c r="E59" s="39"/>
      <c r="F59" s="154" t="s">
        <v>298</v>
      </c>
      <c r="G59" s="154"/>
      <c r="H59" s="39"/>
      <c r="I59" s="39"/>
      <c r="J59" s="39"/>
      <c r="K59" s="150"/>
    </row>
    <row r="60" spans="1:12" x14ac:dyDescent="0.2">
      <c r="A60" s="130"/>
      <c r="B60" s="153"/>
      <c r="C60" s="39"/>
      <c r="D60" s="39"/>
      <c r="E60" s="39"/>
      <c r="F60" s="39"/>
      <c r="G60" s="39"/>
      <c r="H60" s="39"/>
      <c r="I60" s="39"/>
      <c r="J60" s="180"/>
      <c r="K60" s="473"/>
    </row>
    <row r="61" spans="1:12" x14ac:dyDescent="0.2">
      <c r="A61" s="181" t="s">
        <v>296</v>
      </c>
      <c r="B61" s="153"/>
      <c r="C61" s="39"/>
      <c r="D61" s="39"/>
      <c r="E61" s="39"/>
      <c r="F61" s="39"/>
      <c r="G61" s="39"/>
      <c r="H61" s="39"/>
      <c r="I61" s="39"/>
      <c r="J61" s="39"/>
      <c r="K61" s="150"/>
    </row>
    <row r="62" spans="1:12" x14ac:dyDescent="0.2">
      <c r="A62" s="155" t="s">
        <v>616</v>
      </c>
      <c r="B62" s="39"/>
      <c r="C62" s="39"/>
      <c r="D62" s="39"/>
      <c r="E62" s="39"/>
      <c r="F62" s="39"/>
      <c r="G62" s="39"/>
      <c r="H62" s="39"/>
      <c r="I62" s="39"/>
      <c r="J62" s="39"/>
      <c r="K62" s="150"/>
    </row>
    <row r="63" spans="1:12" x14ac:dyDescent="0.2">
      <c r="A63" s="130"/>
      <c r="B63" s="39"/>
      <c r="C63" s="39"/>
      <c r="D63" s="39"/>
      <c r="E63" s="39"/>
      <c r="F63" s="39"/>
      <c r="G63" s="39"/>
      <c r="H63" s="39"/>
      <c r="I63" s="39"/>
      <c r="J63" s="39"/>
      <c r="K63" s="150"/>
    </row>
    <row r="64" spans="1:12" ht="15.75" thickBot="1" x14ac:dyDescent="0.25">
      <c r="A64" s="182"/>
      <c r="B64" s="183"/>
      <c r="C64" s="184"/>
      <c r="D64" s="183"/>
      <c r="E64" s="183"/>
      <c r="F64" s="183"/>
      <c r="G64" s="183"/>
      <c r="H64" s="183"/>
      <c r="I64" s="183"/>
      <c r="J64" s="183"/>
      <c r="K64" s="179"/>
    </row>
    <row r="66" spans="3:3" x14ac:dyDescent="0.2">
      <c r="C66" s="156"/>
    </row>
  </sheetData>
  <mergeCells count="9">
    <mergeCell ref="B1:D1"/>
    <mergeCell ref="B2:D2"/>
    <mergeCell ref="B3:D3"/>
    <mergeCell ref="B4:D4"/>
    <mergeCell ref="A52:K52"/>
    <mergeCell ref="F3:K3"/>
    <mergeCell ref="F2:K2"/>
    <mergeCell ref="F4:K4"/>
    <mergeCell ref="F5:K5"/>
  </mergeCells>
  <pageMargins left="0.7" right="0.7" top="0.75" bottom="0.75" header="0.3" footer="0.3"/>
  <pageSetup scale="55"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zoomScale="80" zoomScaleNormal="80" workbookViewId="0">
      <selection activeCell="A8" sqref="A8"/>
    </sheetView>
  </sheetViews>
  <sheetFormatPr baseColWidth="10" defaultRowHeight="12" x14ac:dyDescent="0.2"/>
  <cols>
    <col min="1" max="1" width="7.5703125" style="421" bestFit="1" customWidth="1"/>
    <col min="2" max="2" width="10.28515625" style="421" customWidth="1"/>
    <col min="3" max="3" width="11.42578125" style="422" customWidth="1"/>
    <col min="4" max="4" width="46.28515625" style="423" customWidth="1"/>
    <col min="5" max="5" width="18.28515625" style="423" customWidth="1"/>
    <col min="6" max="6" width="22.28515625" style="421" customWidth="1"/>
    <col min="7" max="7" width="19.5703125" style="421" customWidth="1"/>
    <col min="8" max="8" width="16.7109375" style="424" customWidth="1"/>
    <col min="9" max="9" width="12.85546875" style="425" customWidth="1"/>
    <col min="10" max="10" width="14.42578125" style="427" customWidth="1"/>
    <col min="11" max="11" width="7.85546875" style="431" customWidth="1"/>
    <col min="12" max="12" width="22.140625" style="431" customWidth="1"/>
    <col min="13" max="13" width="25.5703125" style="427" customWidth="1"/>
    <col min="14" max="14" width="18.7109375" style="427" customWidth="1"/>
    <col min="15" max="15" width="15.5703125" style="427" customWidth="1"/>
    <col min="16" max="16" width="19" style="427" customWidth="1"/>
    <col min="17" max="17" width="19.7109375" style="427" customWidth="1"/>
    <col min="18" max="18" width="10.85546875" style="427" bestFit="1" customWidth="1"/>
    <col min="19" max="19" width="13.7109375" style="426" bestFit="1" customWidth="1"/>
    <col min="20" max="20" width="15.5703125" style="428" bestFit="1" customWidth="1"/>
    <col min="21" max="21" width="19.140625" style="432" bestFit="1" customWidth="1"/>
    <col min="22" max="22" width="12.85546875" style="432" bestFit="1" customWidth="1"/>
    <col min="23" max="23" width="15.5703125" style="433" bestFit="1" customWidth="1"/>
    <col min="24" max="24" width="16.140625" style="424" customWidth="1"/>
    <col min="25" max="25" width="18.28515625" style="432" customWidth="1"/>
    <col min="26" max="26" width="19.7109375" style="432" customWidth="1"/>
    <col min="27" max="27" width="22.42578125" style="432" bestFit="1" customWidth="1"/>
    <col min="28" max="28" width="23.140625" style="432" customWidth="1"/>
    <col min="29" max="29" width="22.5703125" style="432" bestFit="1" customWidth="1"/>
    <col min="30" max="30" width="15.140625" style="432" customWidth="1"/>
    <col min="31" max="31" width="17" style="434" customWidth="1"/>
    <col min="32" max="33" width="15.28515625" style="435" customWidth="1"/>
    <col min="34" max="34" width="17" style="429" customWidth="1"/>
    <col min="35" max="35" width="12.140625" style="436" customWidth="1"/>
    <col min="36" max="36" width="11.28515625" style="437" customWidth="1"/>
    <col min="37" max="37" width="12.7109375" style="438" customWidth="1"/>
    <col min="38" max="38" width="20.28515625" style="439" hidden="1" customWidth="1"/>
    <col min="39" max="39" width="22.42578125" style="439" hidden="1" customWidth="1"/>
    <col min="40" max="40" width="16.5703125" style="421" hidden="1" customWidth="1"/>
    <col min="41" max="41" width="13.85546875" style="440" hidden="1" customWidth="1"/>
    <col min="42" max="42" width="11.7109375" style="441" hidden="1" customWidth="1"/>
    <col min="43" max="43" width="11.7109375" style="426" hidden="1" customWidth="1"/>
    <col min="44" max="49" width="11.7109375" style="442" hidden="1" customWidth="1"/>
    <col min="50" max="50" width="11.7109375" style="421" hidden="1" customWidth="1"/>
    <col min="51" max="51" width="15.42578125" style="443" hidden="1" customWidth="1"/>
    <col min="52" max="52" width="14.85546875" style="443" hidden="1" customWidth="1"/>
    <col min="53" max="53" width="14.140625" style="443" hidden="1" customWidth="1"/>
    <col min="54" max="54" width="15.28515625" style="444" customWidth="1"/>
    <col min="55" max="55" width="14.28515625" style="444" customWidth="1"/>
    <col min="56" max="56" width="15" style="445" customWidth="1"/>
    <col min="57" max="57" width="27.85546875" style="426" customWidth="1"/>
    <col min="58" max="58" width="20.28515625" style="446" hidden="1" customWidth="1"/>
    <col min="59" max="59" width="14.42578125" style="426" hidden="1" customWidth="1"/>
    <col min="60" max="60" width="21.28515625" style="426" hidden="1" customWidth="1"/>
    <col min="61" max="61" width="17" style="426" hidden="1" customWidth="1"/>
    <col min="62" max="62" width="20.85546875" style="426" hidden="1" customWidth="1"/>
    <col min="63" max="63" width="14.28515625" style="421" hidden="1" customWidth="1"/>
    <col min="64" max="64" width="12.5703125" style="447" hidden="1" customWidth="1"/>
    <col min="65" max="65" width="12.28515625" style="426" customWidth="1"/>
    <col min="66" max="66" width="14.42578125" style="430" hidden="1" customWidth="1"/>
    <col min="67" max="16384" width="11.42578125" style="426"/>
  </cols>
  <sheetData>
    <row r="1" spans="1:66" s="352" customFormat="1" ht="21" customHeight="1" x14ac:dyDescent="0.2">
      <c r="A1" s="470"/>
      <c r="B1" s="537" t="s">
        <v>472</v>
      </c>
      <c r="C1" s="538"/>
      <c r="D1" s="538"/>
      <c r="E1" s="538"/>
      <c r="F1" s="538"/>
      <c r="G1" s="538"/>
      <c r="H1" s="538"/>
      <c r="I1" s="538"/>
      <c r="J1" s="538"/>
      <c r="K1" s="539"/>
      <c r="L1" s="496"/>
      <c r="M1" s="497"/>
      <c r="N1" s="497"/>
      <c r="O1" s="497"/>
      <c r="P1" s="497"/>
      <c r="Q1" s="497"/>
      <c r="R1" s="498"/>
      <c r="S1" s="494"/>
      <c r="T1" s="495"/>
      <c r="U1" s="495"/>
      <c r="V1" s="495"/>
      <c r="W1" s="495"/>
      <c r="X1" s="495"/>
      <c r="Y1" s="495"/>
      <c r="Z1" s="495"/>
      <c r="AA1" s="495"/>
      <c r="AB1" s="495"/>
      <c r="AC1" s="495"/>
      <c r="AD1" s="495"/>
      <c r="AE1" s="494"/>
      <c r="AF1" s="495"/>
      <c r="AG1" s="495"/>
      <c r="AH1" s="495"/>
      <c r="AI1" s="495"/>
      <c r="AJ1" s="495"/>
      <c r="AK1" s="495"/>
      <c r="AL1" s="495"/>
      <c r="AM1" s="495"/>
      <c r="AN1" s="495"/>
      <c r="AO1" s="495"/>
      <c r="AP1" s="495"/>
      <c r="AQ1" s="494"/>
      <c r="AR1" s="495"/>
      <c r="AS1" s="495"/>
      <c r="AT1" s="495"/>
      <c r="AU1" s="495"/>
      <c r="AV1" s="495"/>
      <c r="AW1" s="495"/>
      <c r="AX1" s="495"/>
      <c r="AY1" s="495"/>
      <c r="AZ1" s="495"/>
      <c r="BA1" s="495"/>
      <c r="BB1" s="495"/>
      <c r="BC1" s="494"/>
      <c r="BD1" s="495"/>
      <c r="BE1" s="495"/>
      <c r="BF1" s="495"/>
      <c r="BG1" s="495"/>
      <c r="BH1" s="495"/>
      <c r="BI1" s="495"/>
      <c r="BJ1" s="495"/>
      <c r="BK1" s="495"/>
      <c r="BL1" s="495"/>
      <c r="BM1" s="495"/>
      <c r="BN1" s="353"/>
    </row>
    <row r="2" spans="1:66" s="352" customFormat="1" ht="21" customHeight="1" x14ac:dyDescent="0.2">
      <c r="B2" s="540" t="s">
        <v>473</v>
      </c>
      <c r="C2" s="541"/>
      <c r="D2" s="541"/>
      <c r="E2" s="541"/>
      <c r="F2" s="541"/>
      <c r="G2" s="541"/>
      <c r="H2" s="541"/>
      <c r="I2" s="541"/>
      <c r="J2" s="541"/>
      <c r="K2" s="542"/>
      <c r="L2" s="540"/>
      <c r="M2" s="541"/>
      <c r="N2" s="354"/>
      <c r="O2" s="354"/>
      <c r="P2" s="354"/>
      <c r="Q2" s="355"/>
      <c r="R2" s="355"/>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353"/>
    </row>
    <row r="3" spans="1:66" s="352" customFormat="1" ht="21" customHeight="1" x14ac:dyDescent="0.2">
      <c r="A3" s="448"/>
      <c r="B3" s="496" t="s">
        <v>629</v>
      </c>
      <c r="C3" s="497"/>
      <c r="D3" s="497"/>
      <c r="E3" s="497"/>
      <c r="F3" s="497"/>
      <c r="G3" s="497"/>
      <c r="H3" s="498"/>
      <c r="I3" s="496"/>
      <c r="J3" s="497"/>
      <c r="K3" s="497"/>
      <c r="L3" s="497"/>
      <c r="M3" s="497"/>
      <c r="N3" s="497"/>
      <c r="O3" s="498"/>
      <c r="P3" s="496"/>
      <c r="Q3" s="497"/>
      <c r="R3" s="497"/>
      <c r="S3" s="494"/>
      <c r="T3" s="495"/>
      <c r="U3" s="495"/>
      <c r="V3" s="495"/>
      <c r="W3" s="495"/>
      <c r="X3" s="495"/>
      <c r="Y3" s="495"/>
      <c r="Z3" s="495"/>
      <c r="AA3" s="495"/>
      <c r="AB3" s="495"/>
      <c r="AC3" s="495"/>
      <c r="AD3" s="495"/>
      <c r="AE3" s="494"/>
      <c r="AF3" s="495"/>
      <c r="AG3" s="495"/>
      <c r="AH3" s="495"/>
      <c r="AI3" s="495"/>
      <c r="AJ3" s="495"/>
      <c r="AK3" s="495"/>
      <c r="AL3" s="495"/>
      <c r="AM3" s="495"/>
      <c r="AN3" s="495"/>
      <c r="AO3" s="495"/>
      <c r="AP3" s="495"/>
      <c r="AQ3" s="494"/>
      <c r="AR3" s="495"/>
      <c r="AS3" s="495"/>
      <c r="AT3" s="495"/>
      <c r="AU3" s="495"/>
      <c r="AV3" s="495"/>
      <c r="AW3" s="495"/>
      <c r="AX3" s="495"/>
      <c r="AY3" s="495"/>
      <c r="AZ3" s="495"/>
      <c r="BA3" s="495"/>
      <c r="BB3" s="495"/>
      <c r="BC3" s="494"/>
      <c r="BD3" s="495"/>
      <c r="BE3" s="495"/>
      <c r="BF3" s="495"/>
      <c r="BG3" s="495"/>
      <c r="BH3" s="495"/>
      <c r="BI3" s="495"/>
      <c r="BJ3" s="495"/>
      <c r="BK3" s="495"/>
      <c r="BL3" s="495"/>
      <c r="BM3" s="495"/>
      <c r="BN3" s="353"/>
    </row>
    <row r="4" spans="1:66" s="360" customFormat="1" ht="60" customHeight="1" x14ac:dyDescent="0.2">
      <c r="A4" s="533" t="s">
        <v>474</v>
      </c>
      <c r="B4" s="533" t="s">
        <v>475</v>
      </c>
      <c r="C4" s="533" t="s">
        <v>476</v>
      </c>
      <c r="D4" s="511" t="s">
        <v>477</v>
      </c>
      <c r="E4" s="511" t="s">
        <v>478</v>
      </c>
      <c r="F4" s="511" t="s">
        <v>479</v>
      </c>
      <c r="G4" s="511" t="s">
        <v>480</v>
      </c>
      <c r="H4" s="535" t="s">
        <v>481</v>
      </c>
      <c r="I4" s="359"/>
      <c r="J4" s="519" t="s">
        <v>482</v>
      </c>
      <c r="K4" s="520"/>
      <c r="L4" s="521"/>
      <c r="M4" s="522" t="s">
        <v>483</v>
      </c>
      <c r="N4" s="523"/>
      <c r="O4" s="523"/>
      <c r="P4" s="524"/>
      <c r="Q4" s="525" t="s">
        <v>484</v>
      </c>
      <c r="R4" s="526" t="s">
        <v>485</v>
      </c>
      <c r="S4" s="494" t="s">
        <v>486</v>
      </c>
      <c r="T4" s="494"/>
      <c r="U4" s="494"/>
      <c r="V4" s="502" t="s">
        <v>487</v>
      </c>
      <c r="W4" s="502"/>
      <c r="X4" s="502"/>
      <c r="Y4" s="502"/>
      <c r="Z4" s="502"/>
      <c r="AA4" s="502"/>
      <c r="AB4" s="512" t="s">
        <v>488</v>
      </c>
      <c r="AC4" s="512" t="s">
        <v>489</v>
      </c>
      <c r="AD4" s="529" t="s">
        <v>490</v>
      </c>
      <c r="AE4" s="531" t="s">
        <v>491</v>
      </c>
      <c r="AF4" s="511" t="s">
        <v>492</v>
      </c>
      <c r="AG4" s="517" t="s">
        <v>493</v>
      </c>
      <c r="AH4" s="504" t="s">
        <v>494</v>
      </c>
      <c r="AI4" s="504" t="s">
        <v>495</v>
      </c>
      <c r="AJ4" s="515" t="s">
        <v>496</v>
      </c>
      <c r="AK4" s="504" t="s">
        <v>497</v>
      </c>
      <c r="AL4" s="504" t="s">
        <v>498</v>
      </c>
      <c r="AM4" s="504"/>
      <c r="AN4" s="511"/>
      <c r="AO4" s="511" t="s">
        <v>499</v>
      </c>
      <c r="AP4" s="509" t="s">
        <v>500</v>
      </c>
      <c r="AQ4" s="502"/>
      <c r="AR4" s="510" t="s">
        <v>501</v>
      </c>
      <c r="AS4" s="510"/>
      <c r="AT4" s="510"/>
      <c r="AU4" s="510" t="s">
        <v>502</v>
      </c>
      <c r="AV4" s="510"/>
      <c r="AW4" s="510"/>
      <c r="AX4" s="510"/>
      <c r="AY4" s="511" t="s">
        <v>503</v>
      </c>
      <c r="AZ4" s="504" t="s">
        <v>504</v>
      </c>
      <c r="BA4" s="504"/>
      <c r="BB4" s="513" t="s">
        <v>505</v>
      </c>
      <c r="BC4" s="502" t="s">
        <v>506</v>
      </c>
      <c r="BD4" s="503"/>
      <c r="BE4" s="504" t="s">
        <v>507</v>
      </c>
      <c r="BF4" s="506" t="s">
        <v>508</v>
      </c>
      <c r="BG4" s="506"/>
      <c r="BH4" s="506"/>
      <c r="BI4" s="506"/>
      <c r="BJ4" s="507"/>
      <c r="BK4" s="502" t="s">
        <v>509</v>
      </c>
      <c r="BL4" s="502" t="s">
        <v>510</v>
      </c>
      <c r="BM4" s="502" t="s">
        <v>511</v>
      </c>
      <c r="BN4" s="500" t="s">
        <v>512</v>
      </c>
    </row>
    <row r="5" spans="1:66" s="360" customFormat="1" ht="60" x14ac:dyDescent="0.2">
      <c r="A5" s="534"/>
      <c r="B5" s="534"/>
      <c r="C5" s="534"/>
      <c r="D5" s="512"/>
      <c r="E5" s="512"/>
      <c r="F5" s="512"/>
      <c r="G5" s="512"/>
      <c r="H5" s="536"/>
      <c r="I5" s="361" t="s">
        <v>513</v>
      </c>
      <c r="J5" s="362" t="s">
        <v>514</v>
      </c>
      <c r="K5" s="363" t="s">
        <v>515</v>
      </c>
      <c r="L5" s="364" t="s">
        <v>516</v>
      </c>
      <c r="M5" s="364" t="s">
        <v>517</v>
      </c>
      <c r="N5" s="364" t="s">
        <v>518</v>
      </c>
      <c r="O5" s="364" t="s">
        <v>519</v>
      </c>
      <c r="P5" s="364" t="s">
        <v>520</v>
      </c>
      <c r="Q5" s="526"/>
      <c r="R5" s="527"/>
      <c r="S5" s="365" t="s">
        <v>521</v>
      </c>
      <c r="T5" s="366" t="s">
        <v>522</v>
      </c>
      <c r="U5" s="365" t="s">
        <v>523</v>
      </c>
      <c r="V5" s="356" t="s">
        <v>521</v>
      </c>
      <c r="W5" s="357" t="s">
        <v>522</v>
      </c>
      <c r="X5" s="358" t="s">
        <v>523</v>
      </c>
      <c r="Y5" s="367" t="s">
        <v>524</v>
      </c>
      <c r="Z5" s="367" t="s">
        <v>525</v>
      </c>
      <c r="AA5" s="367" t="s">
        <v>526</v>
      </c>
      <c r="AB5" s="528"/>
      <c r="AC5" s="528"/>
      <c r="AD5" s="530"/>
      <c r="AE5" s="532"/>
      <c r="AF5" s="512"/>
      <c r="AG5" s="518" t="s">
        <v>493</v>
      </c>
      <c r="AH5" s="505"/>
      <c r="AI5" s="505"/>
      <c r="AJ5" s="516"/>
      <c r="AK5" s="505"/>
      <c r="AL5" s="368" t="s">
        <v>527</v>
      </c>
      <c r="AM5" s="368" t="s">
        <v>528</v>
      </c>
      <c r="AN5" s="356" t="s">
        <v>529</v>
      </c>
      <c r="AO5" s="512"/>
      <c r="AP5" s="369" t="s">
        <v>522</v>
      </c>
      <c r="AQ5" s="369" t="s">
        <v>523</v>
      </c>
      <c r="AR5" s="365" t="s">
        <v>521</v>
      </c>
      <c r="AS5" s="365" t="s">
        <v>522</v>
      </c>
      <c r="AT5" s="365" t="s">
        <v>523</v>
      </c>
      <c r="AU5" s="365" t="s">
        <v>530</v>
      </c>
      <c r="AV5" s="365" t="s">
        <v>522</v>
      </c>
      <c r="AW5" s="365" t="s">
        <v>523</v>
      </c>
      <c r="AX5" s="370" t="s">
        <v>531</v>
      </c>
      <c r="AY5" s="512"/>
      <c r="AZ5" s="368" t="s">
        <v>532</v>
      </c>
      <c r="BA5" s="368" t="s">
        <v>533</v>
      </c>
      <c r="BB5" s="514"/>
      <c r="BC5" s="356" t="s">
        <v>516</v>
      </c>
      <c r="BD5" s="358" t="s">
        <v>514</v>
      </c>
      <c r="BE5" s="505"/>
      <c r="BF5" s="365" t="s">
        <v>534</v>
      </c>
      <c r="BG5" s="371" t="s">
        <v>535</v>
      </c>
      <c r="BH5" s="371" t="s">
        <v>536</v>
      </c>
      <c r="BI5" s="371" t="s">
        <v>537</v>
      </c>
      <c r="BJ5" s="371" t="s">
        <v>538</v>
      </c>
      <c r="BK5" s="508"/>
      <c r="BL5" s="508"/>
      <c r="BM5" s="508" t="s">
        <v>511</v>
      </c>
      <c r="BN5" s="501" t="s">
        <v>512</v>
      </c>
    </row>
    <row r="6" spans="1:66" s="399" customFormat="1" ht="137.25" customHeight="1" x14ac:dyDescent="0.2">
      <c r="A6" s="372" t="s">
        <v>539</v>
      </c>
      <c r="B6" s="373" t="s">
        <v>540</v>
      </c>
      <c r="C6" s="374" t="s">
        <v>541</v>
      </c>
      <c r="D6" s="298" t="s">
        <v>542</v>
      </c>
      <c r="E6" s="375" t="s">
        <v>29</v>
      </c>
      <c r="F6" s="376" t="s">
        <v>543</v>
      </c>
      <c r="G6" s="377" t="s">
        <v>544</v>
      </c>
      <c r="H6" s="378">
        <v>700000</v>
      </c>
      <c r="I6" s="377" t="s">
        <v>544</v>
      </c>
      <c r="J6" s="379">
        <v>900378239</v>
      </c>
      <c r="K6" s="380">
        <v>0</v>
      </c>
      <c r="L6" s="381" t="s">
        <v>545</v>
      </c>
      <c r="M6" s="382" t="s">
        <v>546</v>
      </c>
      <c r="N6" s="383" t="s">
        <v>547</v>
      </c>
      <c r="O6" s="384">
        <v>0</v>
      </c>
      <c r="P6" s="385" t="s">
        <v>548</v>
      </c>
      <c r="Q6" s="386" t="s">
        <v>549</v>
      </c>
      <c r="R6" s="380">
        <v>1</v>
      </c>
      <c r="S6" s="380">
        <v>6</v>
      </c>
      <c r="T6" s="387">
        <v>42382</v>
      </c>
      <c r="U6" s="388">
        <v>51190440</v>
      </c>
      <c r="V6" s="380">
        <v>7</v>
      </c>
      <c r="W6" s="387">
        <v>42387</v>
      </c>
      <c r="X6" s="378">
        <v>700000</v>
      </c>
      <c r="Y6" s="389">
        <v>3120101</v>
      </c>
      <c r="Z6" s="390" t="s">
        <v>276</v>
      </c>
      <c r="AA6" s="391" t="s">
        <v>550</v>
      </c>
      <c r="AB6" s="392" t="s">
        <v>551</v>
      </c>
      <c r="AC6" s="393" t="s">
        <v>552</v>
      </c>
      <c r="AD6" s="394">
        <v>42384</v>
      </c>
      <c r="AE6" s="268" t="s">
        <v>553</v>
      </c>
      <c r="AF6" s="268">
        <v>42394</v>
      </c>
      <c r="AG6" s="268">
        <v>42394</v>
      </c>
      <c r="AH6" s="270" t="s">
        <v>554</v>
      </c>
      <c r="AI6" s="270" t="s">
        <v>554</v>
      </c>
      <c r="AJ6" s="25" t="s">
        <v>554</v>
      </c>
      <c r="AK6" s="270" t="s">
        <v>554</v>
      </c>
      <c r="AL6" s="268"/>
      <c r="AM6" s="268"/>
      <c r="AN6" s="291"/>
      <c r="AO6" s="268"/>
      <c r="AP6" s="268"/>
      <c r="AQ6" s="268"/>
      <c r="AR6" s="268"/>
      <c r="AS6" s="268"/>
      <c r="AT6" s="268"/>
      <c r="AU6" s="268"/>
      <c r="AV6" s="268"/>
      <c r="AW6" s="268"/>
      <c r="AX6" s="268"/>
      <c r="AY6" s="268"/>
      <c r="AZ6" s="268"/>
      <c r="BA6" s="268"/>
      <c r="BB6" s="310" t="s">
        <v>555</v>
      </c>
      <c r="BC6" s="12" t="s">
        <v>556</v>
      </c>
      <c r="BD6" s="395" t="s">
        <v>557</v>
      </c>
      <c r="BE6" s="310" t="s">
        <v>111</v>
      </c>
      <c r="BF6" s="396"/>
      <c r="BG6" s="291"/>
      <c r="BH6" s="397"/>
      <c r="BI6" s="332"/>
      <c r="BJ6" s="268"/>
      <c r="BK6" s="21"/>
      <c r="BL6" s="398"/>
      <c r="BM6" s="298" t="s">
        <v>558</v>
      </c>
      <c r="BN6" s="300"/>
    </row>
    <row r="7" spans="1:66" s="409" customFormat="1" ht="107.25" customHeight="1" x14ac:dyDescent="0.2">
      <c r="A7" s="372" t="s">
        <v>539</v>
      </c>
      <c r="B7" s="374" t="s">
        <v>559</v>
      </c>
      <c r="C7" s="29" t="s">
        <v>560</v>
      </c>
      <c r="D7" s="375" t="s">
        <v>561</v>
      </c>
      <c r="E7" s="12" t="s">
        <v>100</v>
      </c>
      <c r="F7" s="12" t="s">
        <v>562</v>
      </c>
      <c r="G7" s="302" t="s">
        <v>563</v>
      </c>
      <c r="H7" s="400">
        <v>6000000</v>
      </c>
      <c r="I7" s="302" t="s">
        <v>564</v>
      </c>
      <c r="J7" s="401">
        <v>1015437290</v>
      </c>
      <c r="K7" s="402">
        <v>1</v>
      </c>
      <c r="L7" s="302" t="s">
        <v>565</v>
      </c>
      <c r="M7" s="21" t="s">
        <v>566</v>
      </c>
      <c r="N7" s="403" t="s">
        <v>567</v>
      </c>
      <c r="O7" s="393" t="s">
        <v>568</v>
      </c>
      <c r="P7" s="404" t="s">
        <v>569</v>
      </c>
      <c r="Q7" s="10" t="s">
        <v>570</v>
      </c>
      <c r="R7" s="402">
        <v>1</v>
      </c>
      <c r="S7" s="402">
        <v>14</v>
      </c>
      <c r="T7" s="405">
        <v>42388</v>
      </c>
      <c r="U7" s="406">
        <v>6000000</v>
      </c>
      <c r="V7" s="402">
        <v>14</v>
      </c>
      <c r="W7" s="405">
        <v>42024</v>
      </c>
      <c r="X7" s="400">
        <v>6000000</v>
      </c>
      <c r="Y7" s="407">
        <v>3110204</v>
      </c>
      <c r="Z7" s="390" t="s">
        <v>571</v>
      </c>
      <c r="AA7" s="291" t="s">
        <v>550</v>
      </c>
      <c r="AB7" s="275" t="s">
        <v>551</v>
      </c>
      <c r="AC7" s="393" t="s">
        <v>552</v>
      </c>
      <c r="AD7" s="394">
        <v>42389</v>
      </c>
      <c r="AE7" s="268" t="s">
        <v>572</v>
      </c>
      <c r="AF7" s="268">
        <v>42394</v>
      </c>
      <c r="AG7" s="270">
        <v>42394</v>
      </c>
      <c r="AH7" s="270" t="s">
        <v>550</v>
      </c>
      <c r="AI7" s="270">
        <v>42390</v>
      </c>
      <c r="AJ7" s="25">
        <v>120</v>
      </c>
      <c r="AK7" s="270">
        <v>42510</v>
      </c>
      <c r="AL7" s="268"/>
      <c r="AM7" s="268"/>
      <c r="AN7" s="291"/>
      <c r="AO7" s="268"/>
      <c r="AP7" s="268"/>
      <c r="AQ7" s="268"/>
      <c r="AR7" s="268"/>
      <c r="AS7" s="268"/>
      <c r="AT7" s="268"/>
      <c r="AU7" s="268"/>
      <c r="AV7" s="268"/>
      <c r="AW7" s="268"/>
      <c r="AX7" s="268"/>
      <c r="AY7" s="268"/>
      <c r="AZ7" s="268"/>
      <c r="BA7" s="268"/>
      <c r="BB7" s="12" t="s">
        <v>573</v>
      </c>
      <c r="BC7" s="275" t="s">
        <v>436</v>
      </c>
      <c r="BD7" s="286">
        <v>19259343</v>
      </c>
      <c r="BE7" s="408" t="s">
        <v>174</v>
      </c>
      <c r="BF7" s="396"/>
      <c r="BG7" s="291"/>
      <c r="BH7" s="397"/>
      <c r="BI7" s="332"/>
      <c r="BJ7" s="268"/>
      <c r="BK7" s="21"/>
      <c r="BL7" s="398"/>
      <c r="BM7" s="302" t="s">
        <v>574</v>
      </c>
      <c r="BN7" s="300"/>
    </row>
    <row r="8" spans="1:66" s="409" customFormat="1" ht="110.25" customHeight="1" x14ac:dyDescent="0.2">
      <c r="A8" s="372" t="s">
        <v>539</v>
      </c>
      <c r="B8" s="373" t="s">
        <v>575</v>
      </c>
      <c r="C8" s="29" t="s">
        <v>576</v>
      </c>
      <c r="D8" s="12" t="s">
        <v>577</v>
      </c>
      <c r="E8" s="12" t="s">
        <v>100</v>
      </c>
      <c r="F8" s="12" t="s">
        <v>562</v>
      </c>
      <c r="G8" s="302" t="s">
        <v>563</v>
      </c>
      <c r="H8" s="400">
        <v>24000000</v>
      </c>
      <c r="I8" s="302" t="s">
        <v>564</v>
      </c>
      <c r="J8" s="410">
        <v>19242360</v>
      </c>
      <c r="K8" s="402">
        <v>4</v>
      </c>
      <c r="L8" s="302" t="s">
        <v>578</v>
      </c>
      <c r="M8" s="21" t="s">
        <v>579</v>
      </c>
      <c r="N8" s="403" t="s">
        <v>580</v>
      </c>
      <c r="O8" s="393" t="s">
        <v>581</v>
      </c>
      <c r="P8" s="404" t="s">
        <v>569</v>
      </c>
      <c r="Q8" s="271" t="s">
        <v>582</v>
      </c>
      <c r="R8" s="402">
        <v>1</v>
      </c>
      <c r="S8" s="402">
        <v>21</v>
      </c>
      <c r="T8" s="405">
        <v>42389</v>
      </c>
      <c r="U8" s="406">
        <v>24000000</v>
      </c>
      <c r="V8" s="402">
        <v>15</v>
      </c>
      <c r="W8" s="405">
        <v>42390</v>
      </c>
      <c r="X8" s="400">
        <v>24000000</v>
      </c>
      <c r="Y8" s="332">
        <v>311020301</v>
      </c>
      <c r="Z8" s="390" t="s">
        <v>99</v>
      </c>
      <c r="AA8" s="291" t="s">
        <v>550</v>
      </c>
      <c r="AB8" s="275" t="s">
        <v>551</v>
      </c>
      <c r="AC8" s="393" t="s">
        <v>552</v>
      </c>
      <c r="AD8" s="394">
        <v>42390</v>
      </c>
      <c r="AE8" s="268" t="s">
        <v>583</v>
      </c>
      <c r="AF8" s="268">
        <v>42390</v>
      </c>
      <c r="AG8" s="270" t="s">
        <v>584</v>
      </c>
      <c r="AH8" s="270" t="s">
        <v>550</v>
      </c>
      <c r="AI8" s="270">
        <v>42391</v>
      </c>
      <c r="AJ8" s="25">
        <v>120</v>
      </c>
      <c r="AK8" s="270">
        <v>42511</v>
      </c>
      <c r="AL8" s="268"/>
      <c r="AM8" s="268"/>
      <c r="AN8" s="291"/>
      <c r="AO8" s="268"/>
      <c r="AP8" s="268"/>
      <c r="AQ8" s="268"/>
      <c r="AR8" s="268"/>
      <c r="AS8" s="268"/>
      <c r="AT8" s="268"/>
      <c r="AU8" s="268"/>
      <c r="AV8" s="268"/>
      <c r="AW8" s="268"/>
      <c r="AX8" s="268"/>
      <c r="AY8" s="268"/>
      <c r="AZ8" s="268"/>
      <c r="BA8" s="268"/>
      <c r="BB8" s="310" t="s">
        <v>585</v>
      </c>
      <c r="BC8" s="310" t="s">
        <v>586</v>
      </c>
      <c r="BD8" s="286">
        <v>80124255</v>
      </c>
      <c r="BE8" s="310" t="s">
        <v>587</v>
      </c>
      <c r="BF8" s="396"/>
      <c r="BG8" s="291"/>
      <c r="BH8" s="397"/>
      <c r="BI8" s="332"/>
      <c r="BJ8" s="268"/>
      <c r="BK8" s="21"/>
      <c r="BL8" s="398"/>
      <c r="BM8" s="411" t="s">
        <v>588</v>
      </c>
      <c r="BN8" s="412"/>
    </row>
    <row r="9" spans="1:66" s="399" customFormat="1" ht="114.75" x14ac:dyDescent="0.2">
      <c r="A9" s="372" t="s">
        <v>539</v>
      </c>
      <c r="B9" s="373" t="s">
        <v>589</v>
      </c>
      <c r="C9" s="413" t="s">
        <v>590</v>
      </c>
      <c r="D9" s="298" t="s">
        <v>591</v>
      </c>
      <c r="E9" s="12" t="s">
        <v>100</v>
      </c>
      <c r="F9" s="12" t="s">
        <v>562</v>
      </c>
      <c r="G9" s="302" t="s">
        <v>563</v>
      </c>
      <c r="H9" s="400">
        <v>7560000</v>
      </c>
      <c r="I9" s="302" t="s">
        <v>564</v>
      </c>
      <c r="J9" s="410">
        <v>79874768</v>
      </c>
      <c r="K9" s="402">
        <v>5</v>
      </c>
      <c r="L9" s="302" t="s">
        <v>592</v>
      </c>
      <c r="M9" s="291" t="s">
        <v>593</v>
      </c>
      <c r="N9" s="403" t="s">
        <v>594</v>
      </c>
      <c r="O9" s="393" t="s">
        <v>595</v>
      </c>
      <c r="P9" s="404" t="s">
        <v>569</v>
      </c>
      <c r="Q9" s="10" t="s">
        <v>596</v>
      </c>
      <c r="R9" s="402">
        <v>1</v>
      </c>
      <c r="S9" s="402">
        <v>13</v>
      </c>
      <c r="T9" s="405">
        <v>42023</v>
      </c>
      <c r="U9" s="400">
        <v>7560000</v>
      </c>
      <c r="V9" s="402">
        <v>16</v>
      </c>
      <c r="W9" s="405">
        <v>42391</v>
      </c>
      <c r="X9" s="400">
        <v>7560000</v>
      </c>
      <c r="Y9" s="414" t="s">
        <v>597</v>
      </c>
      <c r="Z9" s="390" t="s">
        <v>274</v>
      </c>
      <c r="AA9" s="415" t="s">
        <v>550</v>
      </c>
      <c r="AB9" s="275" t="s">
        <v>551</v>
      </c>
      <c r="AC9" s="393" t="s">
        <v>552</v>
      </c>
      <c r="AD9" s="394">
        <v>42391</v>
      </c>
      <c r="AE9" s="268" t="s">
        <v>598</v>
      </c>
      <c r="AF9" s="268">
        <v>42394</v>
      </c>
      <c r="AG9" s="270">
        <v>42394</v>
      </c>
      <c r="AH9" s="270" t="s">
        <v>554</v>
      </c>
      <c r="AI9" s="270">
        <v>42395</v>
      </c>
      <c r="AJ9" s="25">
        <v>120</v>
      </c>
      <c r="AK9" s="270">
        <v>42515</v>
      </c>
      <c r="AL9" s="268"/>
      <c r="AM9" s="268"/>
      <c r="AN9" s="291"/>
      <c r="AO9" s="268"/>
      <c r="AP9" s="268"/>
      <c r="AQ9" s="268"/>
      <c r="AR9" s="268"/>
      <c r="AS9" s="268"/>
      <c r="AT9" s="268"/>
      <c r="AU9" s="268"/>
      <c r="AV9" s="268"/>
      <c r="AW9" s="268"/>
      <c r="AX9" s="268"/>
      <c r="AY9" s="268"/>
      <c r="AZ9" s="268"/>
      <c r="BA9" s="268"/>
      <c r="BB9" s="12" t="s">
        <v>573</v>
      </c>
      <c r="BC9" s="275" t="s">
        <v>436</v>
      </c>
      <c r="BD9" s="286">
        <v>19259343</v>
      </c>
      <c r="BE9" s="408" t="s">
        <v>174</v>
      </c>
      <c r="BF9" s="396"/>
      <c r="BG9" s="291"/>
      <c r="BH9" s="397"/>
      <c r="BI9" s="332"/>
      <c r="BJ9" s="268"/>
      <c r="BK9" s="21"/>
      <c r="BL9" s="398"/>
      <c r="BM9" s="298" t="s">
        <v>558</v>
      </c>
      <c r="BN9" s="300"/>
    </row>
    <row r="10" spans="1:66" s="409" customFormat="1" ht="25.5" x14ac:dyDescent="0.2">
      <c r="A10" s="373"/>
      <c r="B10" s="374"/>
      <c r="C10" s="374"/>
      <c r="D10" s="29"/>
      <c r="E10" s="12"/>
      <c r="F10" s="449"/>
      <c r="G10" s="450" t="s">
        <v>599</v>
      </c>
      <c r="H10" s="451">
        <f>SUM(H6:H9)</f>
        <v>38260000</v>
      </c>
      <c r="I10" s="302"/>
      <c r="J10" s="407"/>
      <c r="K10" s="417"/>
      <c r="L10" s="418"/>
      <c r="M10" s="298"/>
      <c r="N10" s="416"/>
      <c r="O10" s="419"/>
      <c r="P10" s="404"/>
      <c r="Q10" s="302"/>
      <c r="R10" s="402"/>
      <c r="S10" s="21"/>
      <c r="T10" s="420"/>
      <c r="U10" s="406"/>
      <c r="V10" s="21"/>
      <c r="W10" s="420"/>
      <c r="X10" s="420"/>
      <c r="Y10" s="266"/>
      <c r="Z10" s="267"/>
      <c r="AA10" s="415"/>
      <c r="AB10" s="275"/>
      <c r="AC10" s="393"/>
      <c r="AD10" s="268"/>
      <c r="AE10" s="12"/>
      <c r="AF10" s="269"/>
      <c r="AG10" s="269"/>
      <c r="AH10" s="269"/>
      <c r="AI10" s="269"/>
      <c r="AJ10" s="25"/>
      <c r="AK10" s="270"/>
      <c r="AL10" s="268"/>
      <c r="AM10" s="268"/>
      <c r="AN10" s="291"/>
      <c r="AO10" s="268"/>
      <c r="AP10" s="268"/>
      <c r="AQ10" s="268"/>
      <c r="AR10" s="268"/>
      <c r="AS10" s="268"/>
      <c r="AT10" s="268"/>
      <c r="AU10" s="268"/>
      <c r="AV10" s="268"/>
      <c r="AW10" s="268"/>
      <c r="AX10" s="268"/>
      <c r="AY10" s="268"/>
      <c r="AZ10" s="268"/>
      <c r="BA10" s="268"/>
      <c r="BB10" s="310"/>
      <c r="BC10" s="310"/>
      <c r="BD10" s="395"/>
      <c r="BE10" s="310"/>
      <c r="BF10" s="396"/>
      <c r="BG10" s="291"/>
      <c r="BH10" s="397"/>
      <c r="BI10" s="332"/>
      <c r="BJ10" s="268"/>
      <c r="BK10" s="21"/>
      <c r="BL10" s="398"/>
      <c r="BM10" s="298"/>
      <c r="BN10" s="300"/>
    </row>
  </sheetData>
  <autoFilter ref="A5:BN5"/>
  <mergeCells count="58">
    <mergeCell ref="F4:F5"/>
    <mergeCell ref="G4:G5"/>
    <mergeCell ref="H4:H5"/>
    <mergeCell ref="S1:AD1"/>
    <mergeCell ref="S2:AD2"/>
    <mergeCell ref="B3:H3"/>
    <mergeCell ref="S3:AD3"/>
    <mergeCell ref="L1:R1"/>
    <mergeCell ref="B1:K1"/>
    <mergeCell ref="B2:K2"/>
    <mergeCell ref="L2:M2"/>
    <mergeCell ref="A4:A5"/>
    <mergeCell ref="B4:B5"/>
    <mergeCell ref="C4:C5"/>
    <mergeCell ref="D4:D5"/>
    <mergeCell ref="E4:E5"/>
    <mergeCell ref="AG4:AG5"/>
    <mergeCell ref="J4:L4"/>
    <mergeCell ref="M4:P4"/>
    <mergeCell ref="Q4:Q5"/>
    <mergeCell ref="R4:R5"/>
    <mergeCell ref="S4:U4"/>
    <mergeCell ref="V4:AA4"/>
    <mergeCell ref="AB4:AB5"/>
    <mergeCell ref="AC4:AC5"/>
    <mergeCell ref="AD4:AD5"/>
    <mergeCell ref="AE4:AE5"/>
    <mergeCell ref="AF4:AF5"/>
    <mergeCell ref="BB4:BB5"/>
    <mergeCell ref="AH4:AH5"/>
    <mergeCell ref="AI4:AI5"/>
    <mergeCell ref="AJ4:AJ5"/>
    <mergeCell ref="AK4:AK5"/>
    <mergeCell ref="AL4:AN4"/>
    <mergeCell ref="AO4:AO5"/>
    <mergeCell ref="AP4:AQ4"/>
    <mergeCell ref="AR4:AT4"/>
    <mergeCell ref="AU4:AX4"/>
    <mergeCell ref="AY4:AY5"/>
    <mergeCell ref="AZ4:BA4"/>
    <mergeCell ref="BN4:BN5"/>
    <mergeCell ref="BC4:BD4"/>
    <mergeCell ref="BE4:BE5"/>
    <mergeCell ref="BF4:BJ4"/>
    <mergeCell ref="BK4:BK5"/>
    <mergeCell ref="BL4:BL5"/>
    <mergeCell ref="BM4:BM5"/>
    <mergeCell ref="AE1:AP1"/>
    <mergeCell ref="AQ1:BB1"/>
    <mergeCell ref="BC1:BM1"/>
    <mergeCell ref="AE2:AP2"/>
    <mergeCell ref="AQ2:BB2"/>
    <mergeCell ref="BC2:BM2"/>
    <mergeCell ref="AE3:AP3"/>
    <mergeCell ref="AQ3:BB3"/>
    <mergeCell ref="BC3:BM3"/>
    <mergeCell ref="I3:O3"/>
    <mergeCell ref="P3:R3"/>
  </mergeCells>
  <pageMargins left="0.70866141732283472" right="0.70866141732283472" top="0.74803149606299213" bottom="0.74803149606299213" header="0.31496062992125984" footer="0.31496062992125984"/>
  <pageSetup paperSize="5" scale="5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pane xSplit="1" ySplit="4" topLeftCell="B5" activePane="bottomRight" state="frozen"/>
      <selection pane="topRight" activeCell="B1" sqref="B1"/>
      <selection pane="bottomLeft" activeCell="A5" sqref="A5"/>
      <selection pane="bottomRight" activeCell="A61" sqref="A61"/>
    </sheetView>
  </sheetViews>
  <sheetFormatPr baseColWidth="10" defaultRowHeight="14.25" x14ac:dyDescent="0.2"/>
  <cols>
    <col min="1" max="1" width="21.140625" style="264" customWidth="1"/>
    <col min="2" max="2" width="50.140625" style="264" customWidth="1"/>
    <col min="3" max="3" width="16.140625" style="264" customWidth="1"/>
    <col min="4" max="4" width="14.85546875" customWidth="1"/>
    <col min="5" max="5" width="13" customWidth="1"/>
    <col min="6" max="6" width="14.7109375" customWidth="1"/>
    <col min="7" max="7" width="12.5703125" customWidth="1"/>
    <col min="8" max="8" width="27" customWidth="1"/>
    <col min="9" max="9" width="14.85546875" customWidth="1"/>
    <col min="10" max="10" width="14.28515625" customWidth="1"/>
  </cols>
  <sheetData>
    <row r="1" spans="1:10" ht="15" x14ac:dyDescent="0.25">
      <c r="A1" s="559" t="s">
        <v>434</v>
      </c>
      <c r="B1" s="560"/>
      <c r="C1" s="560"/>
      <c r="D1" s="560"/>
      <c r="E1" s="560"/>
      <c r="F1" s="560"/>
      <c r="G1" s="560"/>
      <c r="H1" s="560"/>
    </row>
    <row r="2" spans="1:10" ht="15" x14ac:dyDescent="0.25">
      <c r="A2" s="206" t="s">
        <v>617</v>
      </c>
      <c r="B2" s="207"/>
      <c r="C2" s="207"/>
      <c r="D2" s="207"/>
      <c r="E2" s="207"/>
      <c r="F2" s="207"/>
      <c r="G2" s="207"/>
      <c r="H2" s="207"/>
    </row>
    <row r="3" spans="1:10" ht="12.75" customHeight="1" x14ac:dyDescent="0.2">
      <c r="A3" s="561" t="s">
        <v>366</v>
      </c>
      <c r="B3" s="562"/>
      <c r="C3" s="562"/>
      <c r="D3" s="562"/>
      <c r="E3" s="562"/>
      <c r="F3" s="562"/>
      <c r="G3" s="562"/>
      <c r="H3" s="562"/>
    </row>
    <row r="4" spans="1:10" ht="33.75" x14ac:dyDescent="0.2">
      <c r="A4" s="208" t="s">
        <v>367</v>
      </c>
      <c r="B4" s="208" t="s">
        <v>368</v>
      </c>
      <c r="C4" s="208" t="s">
        <v>369</v>
      </c>
      <c r="D4" s="208" t="s">
        <v>370</v>
      </c>
      <c r="E4" s="208" t="s">
        <v>371</v>
      </c>
      <c r="F4" s="208" t="s">
        <v>372</v>
      </c>
      <c r="G4" s="208" t="s">
        <v>373</v>
      </c>
      <c r="H4" s="208" t="s">
        <v>374</v>
      </c>
    </row>
    <row r="5" spans="1:10" ht="38.25" x14ac:dyDescent="0.2">
      <c r="A5" s="563" t="s">
        <v>375</v>
      </c>
      <c r="B5" s="310" t="s">
        <v>606</v>
      </c>
      <c r="C5" s="30">
        <v>150000000</v>
      </c>
      <c r="D5" s="209"/>
      <c r="E5" s="210"/>
      <c r="F5" s="211">
        <f t="shared" ref="F5:F11" si="0">C5-D5</f>
        <v>150000000</v>
      </c>
      <c r="G5" s="8">
        <v>42434</v>
      </c>
      <c r="H5" s="317"/>
      <c r="I5" s="213"/>
      <c r="J5" s="213"/>
    </row>
    <row r="6" spans="1:10" ht="27" customHeight="1" x14ac:dyDescent="0.2">
      <c r="A6" s="564"/>
      <c r="B6" s="13" t="s">
        <v>309</v>
      </c>
      <c r="C6" s="30">
        <v>400000000</v>
      </c>
      <c r="D6" s="215"/>
      <c r="E6" s="215"/>
      <c r="F6" s="211">
        <f t="shared" si="0"/>
        <v>400000000</v>
      </c>
      <c r="G6" s="8">
        <v>42475</v>
      </c>
      <c r="H6" s="312"/>
      <c r="I6" s="213"/>
      <c r="J6" s="213"/>
    </row>
    <row r="7" spans="1:10" ht="51" x14ac:dyDescent="0.2">
      <c r="A7" s="564"/>
      <c r="B7" s="13" t="s">
        <v>310</v>
      </c>
      <c r="C7" s="30">
        <v>198000000</v>
      </c>
      <c r="D7" s="215"/>
      <c r="E7" s="215"/>
      <c r="F7" s="211">
        <f t="shared" si="0"/>
        <v>198000000</v>
      </c>
      <c r="G7" s="8">
        <v>42444</v>
      </c>
      <c r="H7" s="312"/>
      <c r="I7" s="213"/>
      <c r="J7" s="213"/>
    </row>
    <row r="8" spans="1:10" ht="25.5" x14ac:dyDescent="0.2">
      <c r="A8" s="564"/>
      <c r="B8" s="13" t="s">
        <v>356</v>
      </c>
      <c r="C8" s="30">
        <v>120000000</v>
      </c>
      <c r="D8" s="215"/>
      <c r="E8" s="215"/>
      <c r="F8" s="211">
        <f t="shared" si="0"/>
        <v>120000000</v>
      </c>
      <c r="G8" s="8">
        <v>42465</v>
      </c>
      <c r="H8" s="312"/>
      <c r="I8" s="213"/>
      <c r="J8" s="213"/>
    </row>
    <row r="9" spans="1:10" ht="51" x14ac:dyDescent="0.2">
      <c r="A9" s="564"/>
      <c r="B9" s="13" t="s">
        <v>311</v>
      </c>
      <c r="C9" s="30">
        <v>100000000</v>
      </c>
      <c r="D9" s="215"/>
      <c r="E9" s="215"/>
      <c r="F9" s="211">
        <f t="shared" si="0"/>
        <v>100000000</v>
      </c>
      <c r="G9" s="8">
        <v>42495</v>
      </c>
      <c r="H9" s="312"/>
      <c r="I9" s="213"/>
      <c r="J9" s="213"/>
    </row>
    <row r="10" spans="1:10" ht="38.25" x14ac:dyDescent="0.2">
      <c r="A10" s="564"/>
      <c r="B10" s="13" t="s">
        <v>312</v>
      </c>
      <c r="C10" s="30">
        <v>342000000</v>
      </c>
      <c r="D10" s="214"/>
      <c r="E10" s="210"/>
      <c r="F10" s="211">
        <f t="shared" si="0"/>
        <v>342000000</v>
      </c>
      <c r="G10" s="8">
        <v>42465</v>
      </c>
      <c r="H10" s="312"/>
      <c r="I10" s="213"/>
      <c r="J10" s="213"/>
    </row>
    <row r="11" spans="1:10" ht="25.5" x14ac:dyDescent="0.2">
      <c r="A11" s="564"/>
      <c r="B11" s="13" t="s">
        <v>313</v>
      </c>
      <c r="C11" s="30">
        <v>50800000</v>
      </c>
      <c r="D11" s="216"/>
      <c r="E11" s="210"/>
      <c r="F11" s="211">
        <f t="shared" si="0"/>
        <v>50800000</v>
      </c>
      <c r="G11" s="8">
        <v>42556</v>
      </c>
      <c r="H11" s="312"/>
      <c r="I11" s="213"/>
      <c r="J11" s="213"/>
    </row>
    <row r="12" spans="1:10" ht="21.75" customHeight="1" x14ac:dyDescent="0.2">
      <c r="A12" s="565"/>
      <c r="B12" s="217" t="s">
        <v>377</v>
      </c>
      <c r="C12" s="218">
        <f>SUM(C5:C11)</f>
        <v>1360800000</v>
      </c>
      <c r="D12" s="219">
        <f>SUM(D5:D11)</f>
        <v>0</v>
      </c>
      <c r="E12" s="221">
        <f t="shared" ref="E12:E20" si="1">D12/C12*100</f>
        <v>0</v>
      </c>
      <c r="F12" s="219">
        <f>C12-D12</f>
        <v>1360800000</v>
      </c>
      <c r="G12" s="221"/>
      <c r="H12" s="322">
        <f>D12/C12</f>
        <v>0</v>
      </c>
      <c r="I12" s="213"/>
      <c r="J12" s="213"/>
    </row>
    <row r="13" spans="1:10" ht="33.75" x14ac:dyDescent="0.2">
      <c r="A13" s="208" t="s">
        <v>367</v>
      </c>
      <c r="B13" s="208" t="s">
        <v>368</v>
      </c>
      <c r="C13" s="208" t="s">
        <v>369</v>
      </c>
      <c r="D13" s="208" t="s">
        <v>370</v>
      </c>
      <c r="E13" s="208" t="s">
        <v>371</v>
      </c>
      <c r="F13" s="208" t="s">
        <v>372</v>
      </c>
      <c r="G13" s="208" t="s">
        <v>373</v>
      </c>
      <c r="H13" s="208" t="s">
        <v>374</v>
      </c>
    </row>
    <row r="14" spans="1:10" s="224" customFormat="1" ht="102" x14ac:dyDescent="0.2">
      <c r="A14" s="563" t="s">
        <v>378</v>
      </c>
      <c r="B14" s="295" t="s">
        <v>600</v>
      </c>
      <c r="C14" s="286">
        <v>28000000</v>
      </c>
      <c r="D14" s="223"/>
      <c r="E14" s="226"/>
      <c r="F14" s="318">
        <f t="shared" ref="F14:F19" si="2">C14-D14</f>
        <v>28000000</v>
      </c>
      <c r="G14" s="31">
        <v>42359</v>
      </c>
      <c r="H14" s="212"/>
      <c r="I14" s="213"/>
      <c r="J14" s="213"/>
    </row>
    <row r="15" spans="1:10" s="224" customFormat="1" ht="102" x14ac:dyDescent="0.2">
      <c r="A15" s="564"/>
      <c r="B15" s="295" t="s">
        <v>601</v>
      </c>
      <c r="C15" s="286">
        <v>312000000</v>
      </c>
      <c r="D15" s="223"/>
      <c r="E15" s="226"/>
      <c r="F15" s="318">
        <f t="shared" si="2"/>
        <v>312000000</v>
      </c>
      <c r="G15" s="31">
        <v>42521</v>
      </c>
      <c r="H15" s="225"/>
      <c r="I15" s="213"/>
      <c r="J15" s="213"/>
    </row>
    <row r="16" spans="1:10" s="224" customFormat="1" ht="47.25" customHeight="1" x14ac:dyDescent="0.2">
      <c r="A16" s="564"/>
      <c r="B16" s="295" t="s">
        <v>602</v>
      </c>
      <c r="C16" s="286">
        <v>100000000</v>
      </c>
      <c r="D16" s="223"/>
      <c r="E16" s="226"/>
      <c r="F16" s="318">
        <f t="shared" si="2"/>
        <v>100000000</v>
      </c>
      <c r="G16" s="31">
        <v>42479</v>
      </c>
      <c r="H16" s="225"/>
      <c r="I16" s="213"/>
      <c r="J16" s="213"/>
    </row>
    <row r="17" spans="1:10" s="224" customFormat="1" ht="59.25" customHeight="1" x14ac:dyDescent="0.2">
      <c r="A17" s="564"/>
      <c r="B17" s="295" t="s">
        <v>603</v>
      </c>
      <c r="C17" s="286">
        <v>43000000</v>
      </c>
      <c r="D17" s="223"/>
      <c r="E17" s="226"/>
      <c r="F17" s="318">
        <f t="shared" si="2"/>
        <v>43000000</v>
      </c>
      <c r="G17" s="31">
        <v>42527</v>
      </c>
      <c r="H17" s="225"/>
      <c r="I17" s="213"/>
      <c r="J17" s="213"/>
    </row>
    <row r="18" spans="1:10" s="224" customFormat="1" ht="89.25" x14ac:dyDescent="0.2">
      <c r="A18" s="564"/>
      <c r="B18" s="295" t="s">
        <v>604</v>
      </c>
      <c r="C18" s="286">
        <v>260000000</v>
      </c>
      <c r="D18" s="226"/>
      <c r="E18" s="226"/>
      <c r="F18" s="318">
        <f t="shared" si="2"/>
        <v>260000000</v>
      </c>
      <c r="G18" s="31">
        <v>42563</v>
      </c>
      <c r="H18" s="212"/>
      <c r="I18" s="213"/>
      <c r="J18" s="213"/>
    </row>
    <row r="19" spans="1:10" s="224" customFormat="1" ht="63.75" x14ac:dyDescent="0.2">
      <c r="A19" s="564"/>
      <c r="B19" s="319" t="s">
        <v>605</v>
      </c>
      <c r="C19" s="286">
        <v>22200000</v>
      </c>
      <c r="D19" s="227"/>
      <c r="E19" s="226"/>
      <c r="F19" s="318">
        <f t="shared" si="2"/>
        <v>22200000</v>
      </c>
      <c r="G19" s="31">
        <v>42563</v>
      </c>
      <c r="H19" s="212"/>
      <c r="I19" s="213"/>
      <c r="J19" s="213"/>
    </row>
    <row r="20" spans="1:10" ht="12.75" x14ac:dyDescent="0.2">
      <c r="A20" s="565"/>
      <c r="B20" s="217" t="s">
        <v>379</v>
      </c>
      <c r="C20" s="218">
        <f>SUM(C14:C19)</f>
        <v>765200000</v>
      </c>
      <c r="D20" s="219">
        <f>SUM(D14:D19)</f>
        <v>0</v>
      </c>
      <c r="E20" s="221">
        <f t="shared" si="1"/>
        <v>0</v>
      </c>
      <c r="F20" s="221">
        <f t="shared" ref="F20" si="3">C20-D20</f>
        <v>765200000</v>
      </c>
      <c r="G20" s="221"/>
      <c r="H20" s="322">
        <f>D20/C20</f>
        <v>0</v>
      </c>
    </row>
    <row r="21" spans="1:10" ht="36" x14ac:dyDescent="0.2">
      <c r="A21" s="208" t="s">
        <v>367</v>
      </c>
      <c r="B21" s="228" t="s">
        <v>368</v>
      </c>
      <c r="C21" s="228" t="s">
        <v>369</v>
      </c>
      <c r="D21" s="228" t="s">
        <v>380</v>
      </c>
      <c r="E21" s="229" t="s">
        <v>371</v>
      </c>
      <c r="F21" s="228" t="s">
        <v>372</v>
      </c>
      <c r="G21" s="228" t="s">
        <v>373</v>
      </c>
      <c r="H21" s="228" t="s">
        <v>374</v>
      </c>
    </row>
    <row r="22" spans="1:10" ht="47.25" customHeight="1" x14ac:dyDescent="0.2">
      <c r="A22" s="563" t="s">
        <v>381</v>
      </c>
      <c r="B22" s="284" t="s">
        <v>423</v>
      </c>
      <c r="C22" s="328">
        <v>5200000</v>
      </c>
      <c r="D22" s="230"/>
      <c r="E22" s="210"/>
      <c r="F22" s="211">
        <f t="shared" ref="F22:F29" si="4">C22-D22</f>
        <v>5200000</v>
      </c>
      <c r="G22" s="301">
        <v>42625</v>
      </c>
      <c r="H22" s="212"/>
      <c r="I22" s="213"/>
      <c r="J22" s="213"/>
    </row>
    <row r="23" spans="1:10" ht="51" x14ac:dyDescent="0.2">
      <c r="A23" s="564"/>
      <c r="B23" s="284" t="s">
        <v>424</v>
      </c>
      <c r="C23" s="328">
        <v>3000000</v>
      </c>
      <c r="D23" s="230"/>
      <c r="E23" s="210"/>
      <c r="F23" s="211">
        <f t="shared" si="4"/>
        <v>3000000</v>
      </c>
      <c r="G23" s="301">
        <v>42646</v>
      </c>
      <c r="H23" s="212"/>
      <c r="I23" s="213"/>
      <c r="J23" s="213"/>
    </row>
    <row r="24" spans="1:10" ht="85.5" customHeight="1" x14ac:dyDescent="0.2">
      <c r="A24" s="564"/>
      <c r="B24" s="284" t="s">
        <v>425</v>
      </c>
      <c r="C24" s="328">
        <v>5000000</v>
      </c>
      <c r="D24" s="230"/>
      <c r="E24" s="210"/>
      <c r="F24" s="211">
        <f t="shared" si="4"/>
        <v>5000000</v>
      </c>
      <c r="G24" s="301">
        <v>42415</v>
      </c>
      <c r="H24" s="212"/>
      <c r="I24" s="213"/>
      <c r="J24" s="213"/>
    </row>
    <row r="25" spans="1:10" ht="27.75" customHeight="1" x14ac:dyDescent="0.2">
      <c r="A25" s="564"/>
      <c r="B25" s="284" t="s">
        <v>426</v>
      </c>
      <c r="C25" s="328">
        <v>15000000</v>
      </c>
      <c r="D25" s="231"/>
      <c r="E25" s="210"/>
      <c r="F25" s="211">
        <f t="shared" si="4"/>
        <v>15000000</v>
      </c>
      <c r="G25" s="301">
        <v>42420</v>
      </c>
      <c r="H25" s="212"/>
      <c r="I25" s="213"/>
      <c r="J25" s="213"/>
    </row>
    <row r="26" spans="1:10" ht="39.75" customHeight="1" x14ac:dyDescent="0.2">
      <c r="A26" s="564"/>
      <c r="B26" s="13" t="s">
        <v>427</v>
      </c>
      <c r="C26" s="333">
        <v>7800000</v>
      </c>
      <c r="D26" s="230"/>
      <c r="E26" s="210"/>
      <c r="F26" s="211">
        <f t="shared" si="4"/>
        <v>7800000</v>
      </c>
      <c r="G26" s="297">
        <v>42402</v>
      </c>
      <c r="H26" s="212"/>
      <c r="I26" s="213"/>
      <c r="J26" s="213"/>
    </row>
    <row r="27" spans="1:10" ht="72" customHeight="1" x14ac:dyDescent="0.2">
      <c r="A27" s="564"/>
      <c r="B27" s="320" t="s">
        <v>428</v>
      </c>
      <c r="C27" s="303">
        <v>3000000</v>
      </c>
      <c r="D27" s="231"/>
      <c r="E27" s="210"/>
      <c r="F27" s="211">
        <f t="shared" si="4"/>
        <v>3000000</v>
      </c>
      <c r="G27" s="297">
        <v>42628</v>
      </c>
      <c r="H27" s="212"/>
      <c r="I27" s="213"/>
      <c r="J27" s="213"/>
    </row>
    <row r="28" spans="1:10" ht="27" customHeight="1" x14ac:dyDescent="0.2">
      <c r="A28" s="564"/>
      <c r="B28" s="284" t="s">
        <v>429</v>
      </c>
      <c r="C28" s="328">
        <v>4200000</v>
      </c>
      <c r="D28" s="230"/>
      <c r="E28" s="210"/>
      <c r="F28" s="211">
        <f t="shared" si="4"/>
        <v>4200000</v>
      </c>
      <c r="G28" s="301">
        <v>42592</v>
      </c>
      <c r="H28" s="212"/>
      <c r="I28" s="213"/>
      <c r="J28" s="213"/>
    </row>
    <row r="29" spans="1:10" ht="48.75" customHeight="1" x14ac:dyDescent="0.2">
      <c r="A29" s="564"/>
      <c r="B29" s="23" t="s">
        <v>430</v>
      </c>
      <c r="C29" s="303">
        <v>3000000</v>
      </c>
      <c r="D29" s="230"/>
      <c r="E29" s="210"/>
      <c r="F29" s="211">
        <f t="shared" si="4"/>
        <v>3000000</v>
      </c>
      <c r="G29" s="297">
        <v>42653</v>
      </c>
      <c r="H29" s="212"/>
      <c r="I29" s="213"/>
      <c r="J29" s="213"/>
    </row>
    <row r="30" spans="1:10" ht="12.75" x14ac:dyDescent="0.2">
      <c r="A30" s="565"/>
      <c r="B30" s="217" t="s">
        <v>382</v>
      </c>
      <c r="C30" s="219">
        <f>SUM(C22:C29)</f>
        <v>46200000</v>
      </c>
      <c r="D30" s="219">
        <f>SUM(D22:D29)</f>
        <v>0</v>
      </c>
      <c r="E30" s="222">
        <f>D30/C30</f>
        <v>0</v>
      </c>
      <c r="F30" s="221">
        <f>C30-D30</f>
        <v>46200000</v>
      </c>
      <c r="G30" s="219"/>
      <c r="H30" s="322">
        <f>D30/C30</f>
        <v>0</v>
      </c>
    </row>
    <row r="31" spans="1:10" ht="36" x14ac:dyDescent="0.2">
      <c r="A31" s="208" t="s">
        <v>367</v>
      </c>
      <c r="B31" s="228" t="s">
        <v>368</v>
      </c>
      <c r="C31" s="228" t="s">
        <v>369</v>
      </c>
      <c r="D31" s="228" t="s">
        <v>380</v>
      </c>
      <c r="E31" s="229" t="s">
        <v>371</v>
      </c>
      <c r="F31" s="228" t="s">
        <v>372</v>
      </c>
      <c r="G31" s="228" t="s">
        <v>373</v>
      </c>
      <c r="H31" s="228" t="s">
        <v>374</v>
      </c>
    </row>
    <row r="32" spans="1:10" ht="56.25" customHeight="1" x14ac:dyDescent="0.2">
      <c r="A32" s="557" t="s">
        <v>383</v>
      </c>
      <c r="B32" s="232" t="s">
        <v>384</v>
      </c>
      <c r="C32" s="233" t="s">
        <v>385</v>
      </c>
      <c r="D32" s="234"/>
      <c r="E32" s="210"/>
      <c r="F32" s="234"/>
      <c r="G32" s="234"/>
      <c r="H32" s="234"/>
    </row>
    <row r="33" spans="1:10" ht="12.75" x14ac:dyDescent="0.2">
      <c r="A33" s="558"/>
      <c r="B33" s="217" t="s">
        <v>386</v>
      </c>
      <c r="C33" s="218">
        <f>SUM(C32)</f>
        <v>0</v>
      </c>
      <c r="D33" s="221" t="s">
        <v>376</v>
      </c>
      <c r="E33" s="222"/>
      <c r="F33" s="221" t="s">
        <v>376</v>
      </c>
      <c r="G33" s="221" t="s">
        <v>376</v>
      </c>
      <c r="H33" s="221" t="s">
        <v>376</v>
      </c>
    </row>
    <row r="34" spans="1:10" ht="36" x14ac:dyDescent="0.2">
      <c r="A34" s="208" t="s">
        <v>367</v>
      </c>
      <c r="B34" s="228" t="s">
        <v>368</v>
      </c>
      <c r="C34" s="228" t="s">
        <v>369</v>
      </c>
      <c r="D34" s="228" t="s">
        <v>380</v>
      </c>
      <c r="E34" s="229" t="s">
        <v>371</v>
      </c>
      <c r="F34" s="228" t="s">
        <v>372</v>
      </c>
      <c r="G34" s="228" t="s">
        <v>373</v>
      </c>
      <c r="H34" s="228" t="s">
        <v>374</v>
      </c>
    </row>
    <row r="35" spans="1:10" ht="157.5" customHeight="1" x14ac:dyDescent="0.2">
      <c r="A35" s="547" t="s">
        <v>387</v>
      </c>
      <c r="B35" s="306" t="s">
        <v>431</v>
      </c>
      <c r="C35" s="286">
        <v>42000000</v>
      </c>
      <c r="D35" s="235"/>
      <c r="E35" s="210"/>
      <c r="F35" s="211">
        <f t="shared" ref="F35:F45" si="5">C35-D35</f>
        <v>42000000</v>
      </c>
      <c r="G35" s="321">
        <v>42408</v>
      </c>
      <c r="H35" s="236"/>
      <c r="I35" s="213"/>
      <c r="J35" s="213"/>
    </row>
    <row r="36" spans="1:10" ht="51" x14ac:dyDescent="0.2">
      <c r="A36" s="548"/>
      <c r="B36" s="306" t="s">
        <v>432</v>
      </c>
      <c r="C36" s="286">
        <v>22400000</v>
      </c>
      <c r="D36" s="235"/>
      <c r="E36" s="210"/>
      <c r="F36" s="211">
        <f t="shared" si="5"/>
        <v>22400000</v>
      </c>
      <c r="G36" s="321">
        <v>42419</v>
      </c>
      <c r="H36" s="235"/>
      <c r="I36" s="213"/>
      <c r="J36" s="213"/>
    </row>
    <row r="37" spans="1:10" ht="38.25" x14ac:dyDescent="0.2">
      <c r="A37" s="548"/>
      <c r="B37" s="12" t="s">
        <v>433</v>
      </c>
      <c r="C37" s="286">
        <v>12600000</v>
      </c>
      <c r="D37" s="235"/>
      <c r="E37" s="210"/>
      <c r="F37" s="211">
        <f t="shared" si="5"/>
        <v>12600000</v>
      </c>
      <c r="G37" s="321">
        <v>42408</v>
      </c>
      <c r="H37" s="235"/>
      <c r="I37" s="213"/>
      <c r="J37" s="213"/>
    </row>
    <row r="38" spans="1:10" ht="38.25" x14ac:dyDescent="0.2">
      <c r="A38" s="548"/>
      <c r="B38" s="12" t="s">
        <v>433</v>
      </c>
      <c r="C38" s="286">
        <v>12600000</v>
      </c>
      <c r="D38" s="235"/>
      <c r="E38" s="210"/>
      <c r="F38" s="211">
        <f t="shared" si="5"/>
        <v>12600000</v>
      </c>
      <c r="G38" s="321">
        <v>42419</v>
      </c>
      <c r="H38" s="235"/>
      <c r="I38" s="213"/>
      <c r="J38" s="213"/>
    </row>
    <row r="39" spans="1:10" ht="38.25" x14ac:dyDescent="0.2">
      <c r="A39" s="548"/>
      <c r="B39" s="12" t="s">
        <v>433</v>
      </c>
      <c r="C39" s="286">
        <v>12600000</v>
      </c>
      <c r="D39" s="235"/>
      <c r="E39" s="210"/>
      <c r="F39" s="211">
        <f t="shared" si="5"/>
        <v>12600000</v>
      </c>
      <c r="G39" s="321">
        <v>42419</v>
      </c>
      <c r="H39" s="235"/>
      <c r="I39" s="213"/>
      <c r="J39" s="213"/>
    </row>
    <row r="40" spans="1:10" ht="38.25" x14ac:dyDescent="0.2">
      <c r="A40" s="548"/>
      <c r="B40" s="12" t="s">
        <v>433</v>
      </c>
      <c r="C40" s="286">
        <v>12600000</v>
      </c>
      <c r="D40" s="235"/>
      <c r="E40" s="210"/>
      <c r="F40" s="211">
        <f t="shared" si="5"/>
        <v>12600000</v>
      </c>
      <c r="G40" s="321">
        <v>42419</v>
      </c>
      <c r="H40" s="235"/>
      <c r="I40" s="213"/>
      <c r="J40" s="213"/>
    </row>
    <row r="41" spans="1:10" ht="38.25" x14ac:dyDescent="0.2">
      <c r="A41" s="548"/>
      <c r="B41" s="12" t="s">
        <v>433</v>
      </c>
      <c r="C41" s="286">
        <v>12600000</v>
      </c>
      <c r="D41" s="223"/>
      <c r="E41" s="210"/>
      <c r="F41" s="211">
        <f t="shared" si="5"/>
        <v>12600000</v>
      </c>
      <c r="G41" s="321">
        <v>42419</v>
      </c>
      <c r="H41" s="237"/>
      <c r="I41" s="213"/>
      <c r="J41" s="213"/>
    </row>
    <row r="42" spans="1:10" ht="34.5" customHeight="1" x14ac:dyDescent="0.2">
      <c r="A42" s="548"/>
      <c r="B42" s="12" t="s">
        <v>433</v>
      </c>
      <c r="C42" s="286">
        <v>12600000</v>
      </c>
      <c r="D42" s="223"/>
      <c r="E42" s="210"/>
      <c r="F42" s="211">
        <f t="shared" si="5"/>
        <v>12600000</v>
      </c>
      <c r="G42" s="321">
        <v>42419</v>
      </c>
      <c r="H42" s="237"/>
      <c r="I42" s="213"/>
      <c r="J42" s="213"/>
    </row>
    <row r="43" spans="1:10" ht="38.25" x14ac:dyDescent="0.2">
      <c r="A43" s="548"/>
      <c r="B43" s="12" t="s">
        <v>433</v>
      </c>
      <c r="C43" s="286">
        <v>10500000</v>
      </c>
      <c r="D43" s="223"/>
      <c r="E43" s="210"/>
      <c r="F43" s="211">
        <f t="shared" si="5"/>
        <v>10500000</v>
      </c>
      <c r="G43" s="321">
        <v>42408</v>
      </c>
      <c r="H43" s="238"/>
      <c r="I43" s="213"/>
      <c r="J43" s="213"/>
    </row>
    <row r="44" spans="1:10" ht="38.25" x14ac:dyDescent="0.2">
      <c r="A44" s="548"/>
      <c r="B44" s="12" t="s">
        <v>319</v>
      </c>
      <c r="C44" s="286">
        <f>100000000-22681700</f>
        <v>77318300</v>
      </c>
      <c r="D44" s="231"/>
      <c r="E44" s="210"/>
      <c r="F44" s="211">
        <f t="shared" si="5"/>
        <v>77318300</v>
      </c>
      <c r="G44" s="321">
        <v>42419</v>
      </c>
      <c r="H44" s="239"/>
      <c r="I44" s="213"/>
      <c r="J44" s="213"/>
    </row>
    <row r="45" spans="1:10" ht="25.5" x14ac:dyDescent="0.2">
      <c r="A45" s="549"/>
      <c r="B45" s="12" t="s">
        <v>322</v>
      </c>
      <c r="C45" s="286">
        <v>12181700</v>
      </c>
      <c r="D45" s="210"/>
      <c r="E45" s="210"/>
      <c r="F45" s="211">
        <f t="shared" si="5"/>
        <v>12181700</v>
      </c>
      <c r="G45" s="321">
        <v>42419</v>
      </c>
      <c r="H45" s="240"/>
      <c r="I45" s="213"/>
      <c r="J45" s="213"/>
    </row>
    <row r="46" spans="1:10" ht="12.75" x14ac:dyDescent="0.2">
      <c r="A46" s="241"/>
      <c r="B46" s="217" t="s">
        <v>388</v>
      </c>
      <c r="C46" s="218">
        <f>SUM(C35:C45)</f>
        <v>240000000</v>
      </c>
      <c r="D46" s="219">
        <f>SUM(D35:D45)</f>
        <v>0</v>
      </c>
      <c r="E46" s="220">
        <f t="shared" ref="E46:E47" si="6">D46/C46*100</f>
        <v>0</v>
      </c>
      <c r="F46" s="219">
        <f t="shared" ref="F46:F47" si="7">C46-D46</f>
        <v>240000000</v>
      </c>
      <c r="G46" s="221"/>
      <c r="H46" s="322">
        <f>D46/C46</f>
        <v>0</v>
      </c>
    </row>
    <row r="47" spans="1:10" ht="19.5" customHeight="1" x14ac:dyDescent="0.2">
      <c r="A47" s="242"/>
      <c r="B47" s="243" t="s">
        <v>389</v>
      </c>
      <c r="C47" s="244">
        <f>C12+C20+C30+C46</f>
        <v>2412200000</v>
      </c>
      <c r="D47" s="244">
        <f>D12+D20+D30+D46</f>
        <v>0</v>
      </c>
      <c r="E47" s="245">
        <f t="shared" si="6"/>
        <v>0</v>
      </c>
      <c r="F47" s="244">
        <f t="shared" si="7"/>
        <v>2412200000</v>
      </c>
      <c r="G47" s="246"/>
      <c r="H47" s="323">
        <f>D47/C47</f>
        <v>0</v>
      </c>
    </row>
    <row r="48" spans="1:10" ht="22.5" customHeight="1" x14ac:dyDescent="0.25">
      <c r="A48" s="247" t="s">
        <v>390</v>
      </c>
      <c r="B48" s="248"/>
      <c r="C48" s="249"/>
      <c r="D48" s="250"/>
      <c r="E48" s="250"/>
      <c r="F48" s="250"/>
      <c r="G48" s="251"/>
      <c r="H48" s="252"/>
    </row>
    <row r="49" spans="1:8" ht="36" x14ac:dyDescent="0.2">
      <c r="A49" s="208" t="s">
        <v>391</v>
      </c>
      <c r="B49" s="228" t="s">
        <v>368</v>
      </c>
      <c r="C49" s="228" t="s">
        <v>392</v>
      </c>
      <c r="D49" s="228" t="s">
        <v>370</v>
      </c>
      <c r="E49" s="229" t="s">
        <v>371</v>
      </c>
      <c r="F49" s="228" t="s">
        <v>372</v>
      </c>
      <c r="G49" s="228" t="s">
        <v>373</v>
      </c>
      <c r="H49" s="228" t="s">
        <v>374</v>
      </c>
    </row>
    <row r="50" spans="1:8" ht="39.75" customHeight="1" x14ac:dyDescent="0.2">
      <c r="A50" s="253" t="s">
        <v>393</v>
      </c>
      <c r="B50" s="550" t="s">
        <v>607</v>
      </c>
      <c r="C50" s="552">
        <v>541800000</v>
      </c>
      <c r="D50" s="553"/>
      <c r="E50" s="554"/>
      <c r="F50" s="554">
        <f>C50-D50</f>
        <v>541800000</v>
      </c>
      <c r="G50" s="543">
        <v>42342</v>
      </c>
      <c r="H50" s="546" t="s">
        <v>422</v>
      </c>
    </row>
    <row r="51" spans="1:8" ht="39.75" customHeight="1" x14ac:dyDescent="0.2">
      <c r="A51" s="253" t="s">
        <v>394</v>
      </c>
      <c r="B51" s="551"/>
      <c r="C51" s="552"/>
      <c r="D51" s="553"/>
      <c r="E51" s="555"/>
      <c r="F51" s="555"/>
      <c r="G51" s="544"/>
      <c r="H51" s="546"/>
    </row>
    <row r="52" spans="1:8" ht="100.5" customHeight="1" x14ac:dyDescent="0.2">
      <c r="A52" s="254" t="s">
        <v>395</v>
      </c>
      <c r="B52" s="551"/>
      <c r="C52" s="552"/>
      <c r="D52" s="553"/>
      <c r="E52" s="556"/>
      <c r="F52" s="556"/>
      <c r="G52" s="545"/>
      <c r="H52" s="546"/>
    </row>
    <row r="53" spans="1:8" ht="82.5" customHeight="1" x14ac:dyDescent="0.2">
      <c r="A53" s="255" t="s">
        <v>396</v>
      </c>
      <c r="B53" s="12" t="s">
        <v>421</v>
      </c>
      <c r="C53" s="286">
        <v>150000000</v>
      </c>
      <c r="D53" s="256"/>
      <c r="E53" s="210"/>
      <c r="F53" s="257">
        <f>C53-D53</f>
        <v>150000000</v>
      </c>
      <c r="G53" s="8">
        <v>42409</v>
      </c>
      <c r="H53" s="258"/>
    </row>
    <row r="54" spans="1:8" ht="106.5" customHeight="1" x14ac:dyDescent="0.2">
      <c r="A54" s="255" t="s">
        <v>397</v>
      </c>
      <c r="B54" s="13" t="s">
        <v>352</v>
      </c>
      <c r="C54" s="286">
        <v>64000000</v>
      </c>
      <c r="D54" s="256"/>
      <c r="E54" s="210"/>
      <c r="F54" s="257">
        <f>C54-D54</f>
        <v>64000000</v>
      </c>
      <c r="G54" s="8">
        <v>42373</v>
      </c>
      <c r="H54" s="258"/>
    </row>
    <row r="55" spans="1:8" ht="12.75" x14ac:dyDescent="0.2">
      <c r="A55" s="243"/>
      <c r="B55" s="243" t="s">
        <v>398</v>
      </c>
      <c r="C55" s="259">
        <f>SUM(C50:C54)</f>
        <v>755800000</v>
      </c>
      <c r="D55" s="259">
        <f>SUM(D50:D54)</f>
        <v>0</v>
      </c>
      <c r="E55" s="246">
        <f t="shared" ref="E55:E56" si="8">D55/C55*100</f>
        <v>0</v>
      </c>
      <c r="F55" s="259">
        <f>C55-D55</f>
        <v>755800000</v>
      </c>
      <c r="G55" s="259"/>
      <c r="H55" s="260">
        <f>D55/C55</f>
        <v>0</v>
      </c>
    </row>
    <row r="56" spans="1:8" ht="24.75" customHeight="1" x14ac:dyDescent="0.2">
      <c r="A56" s="261"/>
      <c r="B56" s="261" t="s">
        <v>399</v>
      </c>
      <c r="C56" s="262">
        <f>SUM(C47+C55)</f>
        <v>3168000000</v>
      </c>
      <c r="D56" s="262">
        <f>SUM(D47+D55)</f>
        <v>0</v>
      </c>
      <c r="E56" s="263">
        <f t="shared" si="8"/>
        <v>0</v>
      </c>
      <c r="F56" s="262">
        <f>C56-D56</f>
        <v>3168000000</v>
      </c>
      <c r="G56" s="262"/>
      <c r="H56" s="324">
        <f>D56/C56</f>
        <v>0</v>
      </c>
    </row>
    <row r="58" spans="1:8" x14ac:dyDescent="0.2">
      <c r="D58" s="144"/>
      <c r="F58" s="37"/>
    </row>
    <row r="59" spans="1:8" x14ac:dyDescent="0.2">
      <c r="D59" s="144"/>
      <c r="F59" s="265"/>
    </row>
  </sheetData>
  <mergeCells count="14">
    <mergeCell ref="A32:A33"/>
    <mergeCell ref="A1:H1"/>
    <mergeCell ref="A3:H3"/>
    <mergeCell ref="A5:A12"/>
    <mergeCell ref="A14:A20"/>
    <mergeCell ref="A22:A30"/>
    <mergeCell ref="G50:G52"/>
    <mergeCell ref="H50:H52"/>
    <mergeCell ref="A35:A45"/>
    <mergeCell ref="B50:B52"/>
    <mergeCell ref="C50:C52"/>
    <mergeCell ref="D50:D52"/>
    <mergeCell ref="E50:E52"/>
    <mergeCell ref="F50:F52"/>
  </mergeCells>
  <pageMargins left="0.70866141732283472" right="0.70866141732283472" top="0.74803149606299213" bottom="0.74803149606299213" header="0.31496062992125984" footer="0.31496062992125984"/>
  <pageSetup scale="7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PLAN DE ADQUISICIONES 2016 AJUS</vt:lpstr>
      <vt:lpstr>CUADRO PAA 2016</vt:lpstr>
      <vt:lpstr>ADICIONES A CONTRATOS</vt:lpstr>
      <vt:lpstr>INVERSIÓN</vt:lpstr>
      <vt:lpstr>'PLAN DE ADQUISICIONES 2016 AJUS'!Área_de_impresión</vt:lpstr>
      <vt:lpstr>'PLAN DE ADQUISICIONES 2016 AJUS'!Títulos_a_imprimir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ANDRES MAURICIO RAMIREZ RAMOS</cp:lastModifiedBy>
  <cp:revision/>
  <cp:lastPrinted>2016-02-25T22:36:36Z</cp:lastPrinted>
  <dcterms:created xsi:type="dcterms:W3CDTF">2012-05-03T16:02:33Z</dcterms:created>
  <dcterms:modified xsi:type="dcterms:W3CDTF">2016-03-01T21:16:21Z</dcterms:modified>
</cp:coreProperties>
</file>